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1_公保健保\"/>
    </mc:Choice>
  </mc:AlternateContent>
  <xr:revisionPtr revIDLastSave="0" documentId="13_ncr:1_{C2AECEC6-8AB5-44BD-AB59-FBB8A3900AB9}" xr6:coauthVersionLast="36" xr6:coauthVersionMax="36" xr10:uidLastSave="{00000000-0000-0000-0000-000000000000}"/>
  <bookViews>
    <workbookView xWindow="0" yWindow="0" windowWidth="21570" windowHeight="7935" tabRatio="705" xr2:uid="{00000000-000D-0000-FFFF-FFFF00000000}"/>
  </bookViews>
  <sheets>
    <sheet name="保額保費計算" sheetId="10" r:id="rId1"/>
    <sheet name="公保保額分級分攤表" sheetId="7" r:id="rId2"/>
    <sheet name="健保保額分級分攤表" sheetId="5" r:id="rId3"/>
    <sheet name="私校退儲基金提撥表" sheetId="8" r:id="rId4"/>
  </sheets>
  <definedNames>
    <definedName name="公保自付">保額保費計算!$C$14</definedName>
    <definedName name="公保保額">保額保費計算!$C$11</definedName>
    <definedName name="公保校付">保額保費計算!$C$15</definedName>
    <definedName name="自提金額">保額保費計算!$C$18</definedName>
    <definedName name="校提金額">保額保費計算!$C$19</definedName>
    <definedName name="健保自付">保額保費計算!$C$16</definedName>
    <definedName name="健保保額">保額保費計算!$C$12</definedName>
    <definedName name="健保校付">保額保費計算!$C$17</definedName>
  </definedNames>
  <calcPr calcId="191029"/>
</workbook>
</file>

<file path=xl/calcChain.xml><?xml version="1.0" encoding="utf-8"?>
<calcChain xmlns="http://schemas.openxmlformats.org/spreadsheetml/2006/main">
  <c r="B55" i="5" l="1"/>
  <c r="B54" i="5"/>
  <c r="B53" i="5"/>
  <c r="B52" i="5"/>
  <c r="B8" i="5" l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7" i="5"/>
  <c r="C11" i="10" l="1"/>
  <c r="C12" i="10" l="1"/>
  <c r="B5" i="10"/>
  <c r="C19" i="10"/>
  <c r="F7" i="10" s="1"/>
  <c r="D21" i="10"/>
  <c r="C21" i="10"/>
  <c r="C23" i="10" s="1"/>
  <c r="C18" i="10"/>
  <c r="F6" i="10" s="1"/>
  <c r="F5" i="10"/>
  <c r="F21" i="10" l="1"/>
  <c r="E21" i="10"/>
  <c r="D5" i="10"/>
  <c r="C14" i="10"/>
  <c r="B6" i="10" s="1"/>
  <c r="D25" i="10"/>
  <c r="D24" i="10"/>
  <c r="C15" i="10"/>
  <c r="B7" i="10" s="1"/>
  <c r="C24" i="10"/>
  <c r="D22" i="10"/>
  <c r="D23" i="10"/>
  <c r="C17" i="10" l="1"/>
  <c r="D7" i="10" s="1"/>
  <c r="F23" i="10"/>
  <c r="F22" i="10"/>
  <c r="E23" i="10"/>
  <c r="F24" i="10"/>
  <c r="E24" i="10"/>
  <c r="C16" i="10" s="1"/>
  <c r="D6" i="10" s="1"/>
  <c r="F25" i="10"/>
</calcChain>
</file>

<file path=xl/sharedStrings.xml><?xml version="1.0" encoding="utf-8"?>
<sst xmlns="http://schemas.openxmlformats.org/spreadsheetml/2006/main" count="129" uniqueCount="119">
  <si>
    <t>健保保額</t>
    <phoneticPr fontId="2" type="noConversion"/>
  </si>
  <si>
    <t>全民健康保險保費計算</t>
    <phoneticPr fontId="2" type="noConversion"/>
  </si>
  <si>
    <t>健保保額分級分攤表</t>
    <phoneticPr fontId="2" type="noConversion"/>
  </si>
  <si>
    <t>自付金額</t>
    <phoneticPr fontId="2" type="noConversion"/>
  </si>
  <si>
    <t>自付金額</t>
    <phoneticPr fontId="2" type="noConversion"/>
  </si>
  <si>
    <t>校付金額</t>
    <phoneticPr fontId="2" type="noConversion"/>
  </si>
  <si>
    <t>三十六級</t>
  </si>
  <si>
    <t>三十五級</t>
  </si>
  <si>
    <t>三十四級</t>
  </si>
  <si>
    <t>三十三級</t>
  </si>
  <si>
    <t>三十二級</t>
  </si>
  <si>
    <t>三十一級</t>
  </si>
  <si>
    <t xml:space="preserve">三十級 </t>
  </si>
  <si>
    <t>二十九級</t>
  </si>
  <si>
    <t>二十八級</t>
  </si>
  <si>
    <t>二十七級</t>
  </si>
  <si>
    <t>二十六級</t>
  </si>
  <si>
    <t>二十五級</t>
  </si>
  <si>
    <t>二十四級</t>
  </si>
  <si>
    <t>二十三級</t>
  </si>
  <si>
    <t>二十二級</t>
  </si>
  <si>
    <t>二十一級</t>
  </si>
  <si>
    <t>二十級</t>
  </si>
  <si>
    <t>十九級</t>
  </si>
  <si>
    <t>十八級</t>
  </si>
  <si>
    <t>十七級</t>
  </si>
  <si>
    <t>十六級</t>
  </si>
  <si>
    <t>十五級</t>
  </si>
  <si>
    <t>十四級</t>
  </si>
  <si>
    <t>十三級</t>
  </si>
  <si>
    <t>十二級</t>
  </si>
  <si>
    <t>十一級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</si>
  <si>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</si>
  <si>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</si>
  <si>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</si>
  <si>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</si>
  <si>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</si>
  <si>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</si>
  <si>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</si>
  <si>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</si>
  <si>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</si>
  <si>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</si>
  <si>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年功三</t>
  </si>
  <si>
    <t>年功二</t>
  </si>
  <si>
    <t>年功一</t>
  </si>
  <si>
    <t>薪級</t>
    <phoneticPr fontId="2" type="noConversion"/>
  </si>
  <si>
    <r>
      <t>比照公立學校薪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俸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額</t>
    </r>
    <phoneticPr fontId="2" type="noConversion"/>
  </si>
  <si>
    <r>
      <t>比照公校保險俸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薪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>給</t>
    </r>
    <phoneticPr fontId="2" type="noConversion"/>
  </si>
  <si>
    <t>俸點</t>
    <phoneticPr fontId="2" type="noConversion"/>
  </si>
  <si>
    <t>每月薪資</t>
    <phoneticPr fontId="2" type="noConversion"/>
  </si>
  <si>
    <t>輕度身心障礙</t>
    <phoneticPr fontId="2" type="noConversion"/>
  </si>
  <si>
    <t>中度身心障礙</t>
    <phoneticPr fontId="2" type="noConversion"/>
  </si>
  <si>
    <t>重度身心障礙</t>
    <phoneticPr fontId="2" type="noConversion"/>
  </si>
  <si>
    <t>公教人員保險保費計算</t>
    <phoneticPr fontId="2" type="noConversion"/>
  </si>
  <si>
    <t>公保保額</t>
    <phoneticPr fontId="2" type="noConversion"/>
  </si>
  <si>
    <t>公保保額分級分攤表</t>
    <phoneticPr fontId="2" type="noConversion"/>
  </si>
  <si>
    <t>公保保額</t>
    <phoneticPr fontId="2" type="noConversion"/>
  </si>
  <si>
    <t>私立退撫儲金提撥金額計算</t>
    <phoneticPr fontId="2" type="noConversion"/>
  </si>
  <si>
    <t>月支數額</t>
  </si>
  <si>
    <t>月支數額</t>
    <phoneticPr fontId="2" type="noConversion"/>
  </si>
  <si>
    <t>自提金額</t>
    <phoneticPr fontId="2" type="noConversion"/>
  </si>
  <si>
    <t>校提金額</t>
    <phoneticPr fontId="2" type="noConversion"/>
  </si>
  <si>
    <t>薪(俸)額</t>
  </si>
  <si>
    <t>提撥率</t>
  </si>
  <si>
    <t>學校（32.5%）</t>
    <phoneticPr fontId="2" type="noConversion"/>
  </si>
  <si>
    <t>政府（32.5%）</t>
    <phoneticPr fontId="2" type="noConversion"/>
  </si>
  <si>
    <t>合計</t>
  </si>
  <si>
    <t>備註：1.以本（年功）薪加一倍乘以提撥率12%為每月提撥費用，再依學校法人及其所屬私立學校教</t>
    <phoneticPr fontId="2" type="noConversion"/>
  </si>
  <si>
    <t xml:space="preserve">      2.學校提撥部份得由學校每學期提撥2%之準備金先撥入學校專戶，每個月不足32.5%由學校補足。</t>
    <phoneticPr fontId="2" type="noConversion"/>
  </si>
  <si>
    <t>公保30年</t>
    <phoneticPr fontId="2" type="noConversion"/>
  </si>
  <si>
    <t>公保自付</t>
    <phoneticPr fontId="2" type="noConversion"/>
  </si>
  <si>
    <t>公保校付</t>
    <phoneticPr fontId="2" type="noConversion"/>
  </si>
  <si>
    <t>健保自付</t>
    <phoneticPr fontId="2" type="noConversion"/>
  </si>
  <si>
    <t>健保校付</t>
    <phoneticPr fontId="2" type="noConversion"/>
  </si>
  <si>
    <t>原應付</t>
    <phoneticPr fontId="2" type="noConversion"/>
  </si>
  <si>
    <t>轉由學校負擔</t>
    <phoneticPr fontId="2" type="noConversion"/>
  </si>
  <si>
    <t>特殊減免身份別</t>
    <phoneticPr fontId="2" type="noConversion"/>
  </si>
  <si>
    <t>私校退儲基金提撥表</t>
    <phoneticPr fontId="2" type="noConversion"/>
  </si>
  <si>
    <t>月投保金額</t>
  </si>
  <si>
    <t>自提金額</t>
    <phoneticPr fontId="2" type="noConversion"/>
  </si>
  <si>
    <t>校提金額</t>
    <phoneticPr fontId="2" type="noConversion"/>
  </si>
  <si>
    <r>
      <t>全民健康保險保險費負擔金額表</t>
    </r>
    <r>
      <rPr>
        <b/>
        <sz val="18"/>
        <rFont val="Times New Roman"/>
        <family val="1"/>
      </rPr>
      <t>(</t>
    </r>
    <r>
      <rPr>
        <b/>
        <sz val="18"/>
        <rFont val="全真楷書"/>
        <family val="3"/>
        <charset val="136"/>
      </rPr>
      <t>二</t>
    </r>
    <r>
      <rPr>
        <b/>
        <sz val="18"/>
        <rFont val="Times New Roman"/>
        <family val="1"/>
      </rPr>
      <t>)</t>
    </r>
    <r>
      <rPr>
        <b/>
        <sz val="18"/>
        <rFont val="全真楷書"/>
        <family val="3"/>
        <charset val="136"/>
      </rPr>
      <t/>
    </r>
    <phoneticPr fontId="2" type="noConversion"/>
  </si>
  <si>
    <r>
      <t xml:space="preserve">           </t>
    </r>
    <r>
      <rPr>
        <sz val="12"/>
        <rFont val="全真楷書"/>
        <family val="3"/>
        <charset val="136"/>
      </rPr>
      <t>﹝私立學校教職員適用﹞</t>
    </r>
    <phoneticPr fontId="2" type="noConversion"/>
  </si>
  <si>
    <t>單位：新台幣元</t>
  </si>
  <si>
    <t>投保金額等級</t>
    <phoneticPr fontId="2" type="noConversion"/>
  </si>
  <si>
    <t>被保險人及眷屬負擔金額﹝負擔比率30%﹞</t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</si>
  <si>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</si>
  <si>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</si>
  <si>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</si>
  <si>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</si>
  <si>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r>
      <rPr>
        <sz val="10"/>
        <rFont val="細明體"/>
        <family val="3"/>
        <charset val="136"/>
      </rPr>
      <t>投保單位負擔金額﹝負擔比率</t>
    </r>
    <r>
      <rPr>
        <sz val="10"/>
        <rFont val="新細明體"/>
        <family val="1"/>
        <charset val="136"/>
      </rPr>
      <t>35%</t>
    </r>
    <r>
      <rPr>
        <sz val="10"/>
        <rFont val="細明體"/>
        <family val="3"/>
        <charset val="136"/>
      </rPr>
      <t>﹞</t>
    </r>
    <phoneticPr fontId="2" type="noConversion"/>
  </si>
  <si>
    <r>
      <rPr>
        <sz val="10"/>
        <rFont val="細明體"/>
        <family val="3"/>
        <charset val="136"/>
      </rPr>
      <t>政府補助金額﹝補助比率</t>
    </r>
    <r>
      <rPr>
        <sz val="10"/>
        <rFont val="新細明體"/>
        <family val="1"/>
        <charset val="136"/>
      </rPr>
      <t>35%</t>
    </r>
    <r>
      <rPr>
        <sz val="10"/>
        <rFont val="細明體"/>
        <family val="3"/>
        <charset val="136"/>
      </rPr>
      <t>﹞</t>
    </r>
    <phoneticPr fontId="2" type="noConversion"/>
  </si>
  <si>
    <t>教職員（35%）</t>
    <phoneticPr fontId="2" type="noConversion"/>
  </si>
  <si>
    <t xml:space="preserve">                學校=(合計-教職員)/2 (無條件捨去)     政府=合計-教職員-學校</t>
    <phoneticPr fontId="2" type="noConversion"/>
  </si>
  <si>
    <t>全民健保眷口數自1090101調為0.58</t>
    <phoneticPr fontId="2" type="noConversion"/>
  </si>
  <si>
    <t xml:space="preserve">      4.破月提撥計算方式：依學校法人及其所屬私立學校教職員退休撫卹離職資遣條例第8條第9項</t>
    <phoneticPr fontId="45" type="noConversion"/>
  </si>
  <si>
    <t>全民健保投保金額自1110101提高最低保額至25,250</t>
    <phoneticPr fontId="2" type="noConversion"/>
  </si>
  <si>
    <t>全民健保眷口數自1120101調為0.57</t>
    <phoneticPr fontId="2" type="noConversion"/>
  </si>
  <si>
    <t>全民健保投保金額自1110701提高最高保額至219,500（原為182,000）</t>
    <phoneticPr fontId="2" type="noConversion"/>
  </si>
  <si>
    <t>全民健保保險費率自1100101調為5.17%（原為4.69%）</t>
    <phoneticPr fontId="2" type="noConversion"/>
  </si>
  <si>
    <t>全民健保投保金額自1100101提高最低保額至24,000</t>
    <phoneticPr fontId="2" type="noConversion"/>
  </si>
  <si>
    <r>
      <t>112</t>
    </r>
    <r>
      <rPr>
        <b/>
        <sz val="12"/>
        <color rgb="FFFF0000"/>
        <rFont val="新細明體"/>
        <family val="1"/>
        <charset val="136"/>
      </rPr>
      <t>年</t>
    </r>
    <r>
      <rPr>
        <b/>
        <sz val="12"/>
        <color rgb="FFFF0000"/>
        <rFont val="Arial"/>
        <family val="1"/>
      </rPr>
      <t>7</t>
    </r>
    <r>
      <rPr>
        <b/>
        <sz val="12"/>
        <color rgb="FFFF0000"/>
        <rFont val="微軟正黑體"/>
        <family val="1"/>
        <charset val="136"/>
      </rPr>
      <t>月</t>
    </r>
    <r>
      <rPr>
        <b/>
        <sz val="12"/>
        <color rgb="FFFF0000"/>
        <rFont val="Arial"/>
        <family val="1"/>
      </rPr>
      <t>1</t>
    </r>
    <r>
      <rPr>
        <b/>
        <sz val="12"/>
        <color rgb="FFFF0000"/>
        <rFont val="微軟正黑體"/>
        <family val="1"/>
        <charset val="136"/>
      </rPr>
      <t>日起採雙費率</t>
    </r>
    <phoneticPr fontId="2" type="noConversion"/>
  </si>
  <si>
    <r>
      <t>111</t>
    </r>
    <r>
      <rPr>
        <sz val="12"/>
        <color theme="1"/>
        <rFont val="新細明體"/>
        <family val="1"/>
        <charset val="136"/>
      </rPr>
      <t>年費率</t>
    </r>
    <r>
      <rPr>
        <sz val="12"/>
        <color theme="1"/>
        <rFont val="Arial"/>
        <family val="2"/>
      </rPr>
      <t xml:space="preserve"> 10.16%</t>
    </r>
    <phoneticPr fontId="2" type="noConversion"/>
  </si>
  <si>
    <r>
      <t xml:space="preserve">  K</t>
    </r>
    <r>
      <rPr>
        <sz val="12"/>
        <color rgb="FF0000FF"/>
        <rFont val="新細明體"/>
        <family val="1"/>
        <charset val="136"/>
      </rPr>
      <t>費率</t>
    </r>
    <r>
      <rPr>
        <sz val="12"/>
        <color rgb="FF0000FF"/>
        <rFont val="Arial"/>
        <family val="2"/>
      </rPr>
      <t xml:space="preserve"> 10.16%</t>
    </r>
    <r>
      <rPr>
        <sz val="12"/>
        <color rgb="FF0000FF"/>
        <rFont val="新細明體"/>
        <family val="1"/>
        <charset val="136"/>
      </rPr>
      <t>：</t>
    </r>
    <r>
      <rPr>
        <sz val="12"/>
        <color rgb="FF0000FF"/>
        <rFont val="微軟正黑體"/>
        <family val="1"/>
        <charset val="136"/>
      </rPr>
      <t>具</t>
    </r>
    <r>
      <rPr>
        <sz val="12"/>
        <color rgb="FF0000FF"/>
        <rFont val="Arial"/>
        <family val="1"/>
      </rPr>
      <t>112.6.30</t>
    </r>
    <r>
      <rPr>
        <sz val="12"/>
        <color rgb="FF0000FF"/>
        <rFont val="微軟正黑體"/>
        <family val="1"/>
        <charset val="136"/>
      </rPr>
      <t>以前公保年資者</t>
    </r>
    <phoneticPr fontId="2" type="noConversion"/>
  </si>
  <si>
    <r>
      <t xml:space="preserve">  L</t>
    </r>
    <r>
      <rPr>
        <sz val="12"/>
        <color rgb="FF0000FF"/>
        <rFont val="新細明體"/>
        <family val="1"/>
        <charset val="136"/>
      </rPr>
      <t>費率</t>
    </r>
    <r>
      <rPr>
        <sz val="12"/>
        <color rgb="FF0000FF"/>
        <rFont val="Arial"/>
        <family val="2"/>
      </rPr>
      <t xml:space="preserve"> 10.32%</t>
    </r>
    <r>
      <rPr>
        <sz val="12"/>
        <color rgb="FF0000FF"/>
        <rFont val="微軟正黑體"/>
        <family val="2"/>
        <charset val="136"/>
      </rPr>
      <t>：</t>
    </r>
    <r>
      <rPr>
        <b/>
        <sz val="12"/>
        <color rgb="FFFF0000"/>
        <rFont val="微軟正黑體"/>
        <family val="2"/>
        <charset val="136"/>
      </rPr>
      <t>未</t>
    </r>
    <r>
      <rPr>
        <sz val="12"/>
        <color rgb="FF0000FF"/>
        <rFont val="微軟正黑體"/>
        <family val="1"/>
        <charset val="136"/>
      </rPr>
      <t>具</t>
    </r>
    <r>
      <rPr>
        <sz val="12"/>
        <color rgb="FF0000FF"/>
        <rFont val="Arial"/>
        <family val="1"/>
      </rPr>
      <t>112.6.30</t>
    </r>
    <r>
      <rPr>
        <sz val="12"/>
        <color rgb="FF0000FF"/>
        <rFont val="微軟正黑體"/>
        <family val="1"/>
        <charset val="136"/>
      </rPr>
      <t>以前公保年資者</t>
    </r>
    <phoneticPr fontId="2" type="noConversion"/>
  </si>
  <si>
    <r>
      <rPr>
        <sz val="12"/>
        <color rgb="FFFF0000"/>
        <rFont val="新細明體"/>
        <family val="1"/>
        <charset val="136"/>
      </rPr>
      <t>K費率</t>
    </r>
    <r>
      <rPr>
        <sz val="12"/>
        <rFont val="新細明體"/>
        <family val="1"/>
        <charset val="136"/>
      </rPr>
      <t xml:space="preserve">
自付額</t>
    </r>
    <r>
      <rPr>
        <sz val="12"/>
        <rFont val="Times New Roman"/>
        <family val="1"/>
      </rPr>
      <t>(35%)</t>
    </r>
    <phoneticPr fontId="2" type="noConversion"/>
  </si>
  <si>
    <r>
      <rPr>
        <sz val="12"/>
        <color rgb="FFFF0000"/>
        <rFont val="新細明體"/>
        <family val="1"/>
        <charset val="136"/>
      </rPr>
      <t>K費率</t>
    </r>
    <r>
      <rPr>
        <sz val="12"/>
        <rFont val="新細明體"/>
        <family val="1"/>
        <charset val="136"/>
      </rPr>
      <t xml:space="preserve">
校付額</t>
    </r>
    <r>
      <rPr>
        <sz val="12"/>
        <rFont val="Times New Roman"/>
        <family val="1"/>
      </rPr>
      <t>(32.5%)</t>
    </r>
    <phoneticPr fontId="2" type="noConversion"/>
  </si>
  <si>
    <r>
      <rPr>
        <sz val="12"/>
        <color rgb="FFFF0000"/>
        <rFont val="新細明體"/>
        <family val="1"/>
        <charset val="136"/>
      </rPr>
      <t>L費率</t>
    </r>
    <r>
      <rPr>
        <sz val="12"/>
        <rFont val="新細明體"/>
        <family val="1"/>
        <charset val="136"/>
      </rPr>
      <t xml:space="preserve">
自付額</t>
    </r>
    <r>
      <rPr>
        <sz val="12"/>
        <rFont val="Times New Roman"/>
        <family val="1"/>
      </rPr>
      <t>(35%)</t>
    </r>
    <phoneticPr fontId="2" type="noConversion"/>
  </si>
  <si>
    <r>
      <rPr>
        <sz val="12"/>
        <color rgb="FFFF0000"/>
        <rFont val="新細明體"/>
        <family val="1"/>
        <charset val="136"/>
      </rPr>
      <t>L費率</t>
    </r>
    <r>
      <rPr>
        <sz val="12"/>
        <rFont val="新細明體"/>
        <family val="1"/>
        <charset val="136"/>
      </rPr>
      <t xml:space="preserve">
校付額</t>
    </r>
    <r>
      <rPr>
        <sz val="12"/>
        <rFont val="Times New Roman"/>
        <family val="1"/>
      </rPr>
      <t>(32.5%)</t>
    </r>
    <phoneticPr fontId="2" type="noConversion"/>
  </si>
  <si>
    <t>全民健保眷口數自1130101調為0.56</t>
    <phoneticPr fontId="2" type="noConversion"/>
  </si>
  <si>
    <t>全民健保投保金額自1120101提高最低保額至26,400</t>
    <phoneticPr fontId="2" type="noConversion"/>
  </si>
  <si>
    <t>全民健保投保金額自1130101提高最低保額至27,470</t>
    <phoneticPr fontId="2" type="noConversion"/>
  </si>
  <si>
    <r>
      <t xml:space="preserve">輔仁大學 公教人員保險 暨 全民健康保險 保額保費計算 (含退撫儲金)
</t>
    </r>
    <r>
      <rPr>
        <sz val="16"/>
        <rFont val="標楷體"/>
        <family val="4"/>
        <charset val="136"/>
      </rPr>
      <t>(編制內專任教職員，113年1月1日起適用)</t>
    </r>
    <phoneticPr fontId="2" type="noConversion"/>
  </si>
  <si>
    <t xml:space="preserve">        職員退休撫卹離職資遣條例離職資遣條例第8條第4項規定之撥繳比例計算。</t>
    <phoneticPr fontId="2" type="noConversion"/>
  </si>
  <si>
    <t xml:space="preserve">      3.計算式：合計=月支數額X2X12%(四捨五入) 　　　　教職員=合計X35%(四捨五入)</t>
    <phoneticPr fontId="2" type="noConversion"/>
  </si>
  <si>
    <t xml:space="preserve">        規定，合計數X任職日數/當月日數四捨五入後，再依3.計算式拆分三方提撥。</t>
    <phoneticPr fontId="45" type="noConversion"/>
  </si>
  <si>
    <t xml:space="preserve">      5.本表依行政院人事行政局公告之月支數額調整，自民國113年1月1日生效。</t>
    <phoneticPr fontId="45" type="noConversion"/>
  </si>
  <si>
    <t>私立學校教職員、學校及政府每月提撥儲金費用表（ 113.01.01更新）</t>
    <phoneticPr fontId="2" type="noConversion"/>
  </si>
  <si>
    <r>
      <t>◎本概算表自113年1月1日起適用，公保費採用L費率
◎全民健康保險保額以每月薪給總額</t>
    </r>
    <r>
      <rPr>
        <b/>
        <u/>
        <sz val="14"/>
        <color indexed="10"/>
        <rFont val="新細明體"/>
        <family val="1"/>
        <charset val="136"/>
      </rPr>
      <t>全額</t>
    </r>
    <r>
      <rPr>
        <sz val="14"/>
        <color indexed="10"/>
        <rFont val="新細明體"/>
        <family val="1"/>
        <charset val="136"/>
      </rPr>
      <t>計算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</si>
</sst>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5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u/>
      <sz val="14"/>
      <color indexed="12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Times New Roman"/>
      <family val="1"/>
    </font>
    <font>
      <sz val="12"/>
      <color indexed="55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61"/>
      <name val="新細明體"/>
      <family val="1"/>
      <charset val="136"/>
    </font>
    <font>
      <sz val="14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10"/>
      <name val="全真楷書"/>
      <family val="3"/>
      <charset val="136"/>
    </font>
    <font>
      <sz val="12"/>
      <name val="全真楷書"/>
      <family val="3"/>
      <charset val="136"/>
    </font>
    <font>
      <sz val="12"/>
      <color indexed="56"/>
      <name val="全真楷書"/>
      <family val="3"/>
      <charset val="136"/>
    </font>
    <font>
      <b/>
      <sz val="18"/>
      <name val="全真楷書"/>
      <family val="3"/>
      <charset val="136"/>
    </font>
    <font>
      <b/>
      <sz val="18"/>
      <name val="Times New Roman"/>
      <family val="1"/>
    </font>
    <font>
      <b/>
      <u/>
      <sz val="14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11"/>
      <color rgb="FF0070C0"/>
      <name val="Arial Unicode MS"/>
      <family val="2"/>
      <charset val="136"/>
    </font>
    <font>
      <sz val="12"/>
      <color rgb="FF0070C0"/>
      <name val="Arial Unicode MS"/>
      <family val="2"/>
      <charset val="136"/>
    </font>
    <font>
      <sz val="11"/>
      <color theme="1"/>
      <name val="Arial Unicode MS"/>
      <family val="2"/>
      <charset val="136"/>
    </font>
    <font>
      <sz val="12"/>
      <color theme="1"/>
      <name val="Arial Unicode MS"/>
      <family val="2"/>
      <charset val="136"/>
    </font>
    <font>
      <sz val="16"/>
      <name val="標楷體"/>
      <family val="4"/>
      <charset val="136"/>
    </font>
    <font>
      <b/>
      <sz val="12"/>
      <color rgb="FFFF0000"/>
      <name val="Arial"/>
      <family val="2"/>
    </font>
    <font>
      <b/>
      <sz val="12"/>
      <color rgb="FFFF0000"/>
      <name val="新細明體"/>
      <family val="1"/>
      <charset val="136"/>
    </font>
    <font>
      <sz val="12"/>
      <color rgb="FF0000FF"/>
      <name val="標楷體"/>
      <family val="4"/>
      <charset val="136"/>
    </font>
    <font>
      <sz val="12"/>
      <color rgb="FF0000FF"/>
      <name val="新細明體"/>
      <family val="1"/>
      <charset val="136"/>
    </font>
    <font>
      <sz val="12"/>
      <color rgb="FF0000FF"/>
      <name val="Arial"/>
      <family val="3"/>
      <charset val="136"/>
    </font>
    <font>
      <sz val="12"/>
      <color theme="1"/>
      <name val="全真楷書"/>
      <family val="3"/>
      <charset val="136"/>
    </font>
    <font>
      <sz val="12"/>
      <color theme="1"/>
      <name val="Arial"/>
      <family val="2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rgb="FFFF0000"/>
      <name val="Arial"/>
      <family val="1"/>
    </font>
    <font>
      <b/>
      <sz val="12"/>
      <color rgb="FFFF0000"/>
      <name val="微軟正黑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FF"/>
      <name val="Arial"/>
      <family val="1"/>
    </font>
    <font>
      <sz val="12"/>
      <color rgb="FF0000FF"/>
      <name val="Arial"/>
      <family val="2"/>
    </font>
    <font>
      <sz val="12"/>
      <color rgb="FF0000FF"/>
      <name val="微軟正黑體"/>
      <family val="1"/>
      <charset val="136"/>
    </font>
    <font>
      <sz val="12"/>
      <color rgb="FF0000FF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3" fillId="0" borderId="0">
      <alignment vertical="center"/>
    </xf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/>
    </xf>
    <xf numFmtId="41" fontId="1" fillId="0" borderId="2" xfId="0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41" fontId="1" fillId="0" borderId="3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Protection="1"/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9" fontId="16" fillId="0" borderId="9" xfId="0" applyNumberFormat="1" applyFont="1" applyBorder="1" applyAlignment="1">
      <alignment horizontal="center" vertical="top"/>
    </xf>
    <xf numFmtId="3" fontId="10" fillId="0" borderId="9" xfId="0" applyNumberFormat="1" applyFont="1" applyBorder="1" applyAlignment="1">
      <alignment horizontal="center" vertical="top"/>
    </xf>
    <xf numFmtId="3" fontId="10" fillId="0" borderId="10" xfId="0" applyNumberFormat="1" applyFont="1" applyBorder="1" applyAlignment="1">
      <alignment horizontal="center" vertical="top" wrapText="1"/>
    </xf>
    <xf numFmtId="176" fontId="0" fillId="0" borderId="0" xfId="0" applyNumberFormat="1"/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6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1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41" fontId="7" fillId="0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41" fontId="7" fillId="0" borderId="4" xfId="0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/>
    </xf>
    <xf numFmtId="3" fontId="7" fillId="0" borderId="0" xfId="0" applyNumberFormat="1" applyFont="1" applyFill="1" applyAlignment="1" applyProtection="1">
      <alignment vertical="center"/>
    </xf>
    <xf numFmtId="0" fontId="0" fillId="2" borderId="0" xfId="0" applyFill="1"/>
    <xf numFmtId="0" fontId="20" fillId="2" borderId="0" xfId="0" applyFont="1" applyFill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17" fillId="2" borderId="0" xfId="0" applyFont="1" applyFill="1" applyBorder="1" applyAlignment="1">
      <alignment horizontal="right"/>
    </xf>
    <xf numFmtId="0" fontId="17" fillId="2" borderId="18" xfId="0" applyFont="1" applyFill="1" applyBorder="1"/>
    <xf numFmtId="0" fontId="17" fillId="2" borderId="19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/>
    </xf>
    <xf numFmtId="41" fontId="18" fillId="2" borderId="0" xfId="2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0" fontId="7" fillId="0" borderId="0" xfId="0" applyFont="1" applyFill="1" applyBorder="1" applyProtection="1"/>
    <xf numFmtId="0" fontId="7" fillId="0" borderId="32" xfId="0" applyFont="1" applyFill="1" applyBorder="1" applyProtection="1"/>
    <xf numFmtId="41" fontId="7" fillId="0" borderId="15" xfId="0" applyNumberFormat="1" applyFont="1" applyFill="1" applyBorder="1" applyAlignment="1" applyProtection="1">
      <alignment horizontal="center" vertical="center"/>
    </xf>
    <xf numFmtId="176" fontId="7" fillId="0" borderId="33" xfId="0" applyNumberFormat="1" applyFont="1" applyFill="1" applyBorder="1" applyAlignment="1" applyProtection="1">
      <alignment horizontal="center" vertical="center"/>
      <protection locked="0"/>
    </xf>
    <xf numFmtId="17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2" borderId="30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1" fontId="25" fillId="0" borderId="0" xfId="0" applyNumberFormat="1" applyFont="1" applyAlignment="1">
      <alignment horizontal="center" vertical="center"/>
    </xf>
    <xf numFmtId="41" fontId="26" fillId="0" borderId="0" xfId="0" applyNumberFormat="1" applyFont="1" applyAlignment="1">
      <alignment vertical="center"/>
    </xf>
    <xf numFmtId="41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41" fontId="27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2" borderId="2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vertical="center" wrapText="1"/>
    </xf>
    <xf numFmtId="0" fontId="33" fillId="2" borderId="25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176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Fill="1" applyAlignment="1">
      <alignment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41" fontId="42" fillId="2" borderId="0" xfId="2" applyFont="1" applyFill="1" applyBorder="1" applyAlignment="1">
      <alignment horizontal="center"/>
    </xf>
    <xf numFmtId="0" fontId="42" fillId="2" borderId="13" xfId="0" applyFont="1" applyFill="1" applyBorder="1" applyAlignment="1">
      <alignment horizontal="center"/>
    </xf>
    <xf numFmtId="0" fontId="42" fillId="2" borderId="24" xfId="0" applyFont="1" applyFill="1" applyBorder="1" applyAlignment="1">
      <alignment horizontal="center"/>
    </xf>
    <xf numFmtId="0" fontId="42" fillId="2" borderId="25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0" fillId="0" borderId="0" xfId="0" applyNumberFormat="1" applyFont="1" applyAlignment="1">
      <alignment horizontal="left" vertical="center"/>
    </xf>
    <xf numFmtId="41" fontId="18" fillId="2" borderId="13" xfId="2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41" fontId="18" fillId="2" borderId="30" xfId="2" applyFont="1" applyFill="1" applyBorder="1" applyAlignment="1">
      <alignment horizontal="center"/>
    </xf>
    <xf numFmtId="41" fontId="18" fillId="2" borderId="48" xfId="2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41" fontId="18" fillId="2" borderId="22" xfId="2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/>
    </xf>
    <xf numFmtId="0" fontId="43" fillId="0" borderId="0" xfId="0" applyFont="1" applyFill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1" fontId="12" fillId="3" borderId="2" xfId="0" applyNumberFormat="1" applyFont="1" applyFill="1" applyBorder="1" applyAlignment="1">
      <alignment horizontal="center" vertical="center"/>
    </xf>
    <xf numFmtId="41" fontId="13" fillId="3" borderId="2" xfId="0" applyNumberFormat="1" applyFont="1" applyFill="1" applyBorder="1" applyAlignment="1">
      <alignment horizontal="center" vertical="center"/>
    </xf>
    <xf numFmtId="0" fontId="49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41" fontId="12" fillId="4" borderId="2" xfId="0" applyNumberFormat="1" applyFont="1" applyFill="1" applyBorder="1" applyAlignment="1">
      <alignment horizontal="center" vertical="center"/>
    </xf>
    <xf numFmtId="41" fontId="13" fillId="4" borderId="2" xfId="0" applyNumberFormat="1" applyFont="1" applyFill="1" applyBorder="1" applyAlignment="1">
      <alignment horizontal="center" vertical="center"/>
    </xf>
    <xf numFmtId="0" fontId="49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48" fillId="0" borderId="0" xfId="0" applyNumberFormat="1" applyFont="1" applyAlignment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15" xfId="3" applyFont="1" applyFill="1" applyBorder="1" applyAlignment="1" applyProtection="1">
      <alignment horizontal="center" vertical="center"/>
      <protection locked="0"/>
    </xf>
    <xf numFmtId="0" fontId="8" fillId="0" borderId="16" xfId="3" applyFont="1" applyFill="1" applyBorder="1" applyAlignment="1" applyProtection="1">
      <alignment horizontal="center" vertical="center"/>
      <protection locked="0"/>
    </xf>
    <xf numFmtId="0" fontId="8" fillId="0" borderId="17" xfId="3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8" fillId="0" borderId="40" xfId="3" applyFont="1" applyFill="1" applyBorder="1" applyAlignment="1" applyProtection="1">
      <alignment horizontal="center" vertical="center"/>
      <protection locked="0"/>
    </xf>
    <xf numFmtId="0" fontId="8" fillId="0" borderId="41" xfId="3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left" vertical="center" wrapText="1"/>
    </xf>
    <xf numFmtId="0" fontId="0" fillId="0" borderId="35" xfId="0" applyBorder="1" applyAlignment="1">
      <alignment vertical="center"/>
    </xf>
    <xf numFmtId="0" fontId="9" fillId="0" borderId="34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/>
    <xf numFmtId="0" fontId="0" fillId="0" borderId="36" xfId="0" applyBorder="1" applyAlignment="1" applyProtection="1"/>
    <xf numFmtId="0" fontId="7" fillId="0" borderId="37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0" fillId="2" borderId="42" xfId="0" applyFont="1" applyFill="1" applyBorder="1" applyAlignment="1">
      <alignment horizontal="left" vertical="center" wrapText="1"/>
    </xf>
    <xf numFmtId="0" fontId="30" fillId="2" borderId="27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17" fillId="2" borderId="43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0" fillId="2" borderId="47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4" fillId="0" borderId="0" xfId="1" applyFont="1" applyFill="1" applyBorder="1" applyAlignment="1">
      <alignment horizontal="left" vertical="center"/>
    </xf>
    <xf numFmtId="176" fontId="0" fillId="0" borderId="0" xfId="0" applyNumberFormat="1" applyFill="1" applyBorder="1"/>
  </cellXfs>
  <cellStyles count="4">
    <cellStyle name="一般" xfId="0" builtinId="0"/>
    <cellStyle name="一般 2" xfId="1" xr:uid="{00000000-0005-0000-0000-000001000000}"/>
    <cellStyle name="千分位[0]" xfId="2" builtinId="6"/>
    <cellStyle name="超連結" xfId="3" builtinId="8"/>
  </cellStyles>
  <dxfs count="1"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workbookViewId="0">
      <selection activeCell="A10" sqref="A10:B10"/>
    </sheetView>
  </sheetViews>
  <sheetFormatPr defaultRowHeight="19.5"/>
  <cols>
    <col min="1" max="4" width="19.875" style="46" customWidth="1"/>
    <col min="5" max="6" width="19.875" style="18" customWidth="1"/>
    <col min="7" max="16384" width="9" style="18"/>
  </cols>
  <sheetData>
    <row r="1" spans="1:6" ht="50.1" customHeight="1" thickBot="1">
      <c r="A1" s="153" t="s">
        <v>112</v>
      </c>
      <c r="B1" s="154"/>
      <c r="C1" s="154"/>
      <c r="D1" s="154"/>
      <c r="E1" s="154"/>
      <c r="F1" s="155"/>
    </row>
    <row r="2" spans="1:6" ht="45" customHeight="1" thickBot="1">
      <c r="A2" s="19" t="s">
        <v>48</v>
      </c>
      <c r="B2" s="78"/>
      <c r="C2" s="40" t="s">
        <v>49</v>
      </c>
      <c r="D2" s="78"/>
      <c r="E2" s="40" t="s">
        <v>76</v>
      </c>
      <c r="F2" s="79"/>
    </row>
    <row r="3" spans="1:6" ht="14.25" customHeight="1">
      <c r="A3" s="156"/>
      <c r="B3" s="157"/>
      <c r="C3" s="157"/>
      <c r="D3" s="158"/>
      <c r="E3" s="75"/>
      <c r="F3" s="76"/>
    </row>
    <row r="4" spans="1:6" ht="45" customHeight="1">
      <c r="A4" s="159" t="s">
        <v>53</v>
      </c>
      <c r="B4" s="160"/>
      <c r="C4" s="161" t="s">
        <v>1</v>
      </c>
      <c r="D4" s="160"/>
      <c r="E4" s="161" t="s">
        <v>57</v>
      </c>
      <c r="F4" s="159"/>
    </row>
    <row r="5" spans="1:6" ht="45" customHeight="1">
      <c r="A5" s="41" t="s">
        <v>54</v>
      </c>
      <c r="B5" s="42">
        <f>公保保額</f>
        <v>0</v>
      </c>
      <c r="C5" s="43" t="s">
        <v>0</v>
      </c>
      <c r="D5" s="44">
        <f>健保保額</f>
        <v>0</v>
      </c>
      <c r="E5" s="43" t="s">
        <v>59</v>
      </c>
      <c r="F5" s="77">
        <f>公保保額</f>
        <v>0</v>
      </c>
    </row>
    <row r="6" spans="1:6" ht="45" customHeight="1">
      <c r="A6" s="41" t="s">
        <v>3</v>
      </c>
      <c r="B6" s="42">
        <f>公保自付</f>
        <v>0</v>
      </c>
      <c r="C6" s="43" t="s">
        <v>4</v>
      </c>
      <c r="D6" s="42">
        <f>健保自付</f>
        <v>0</v>
      </c>
      <c r="E6" s="43" t="s">
        <v>60</v>
      </c>
      <c r="F6" s="77">
        <f>自提金額</f>
        <v>0</v>
      </c>
    </row>
    <row r="7" spans="1:6" ht="45" customHeight="1">
      <c r="A7" s="45" t="s">
        <v>5</v>
      </c>
      <c r="B7" s="42">
        <f>公保校付</f>
        <v>0</v>
      </c>
      <c r="C7" s="43" t="s">
        <v>5</v>
      </c>
      <c r="D7" s="44">
        <f>健保校付</f>
        <v>0</v>
      </c>
      <c r="E7" s="43" t="s">
        <v>61</v>
      </c>
      <c r="F7" s="77">
        <f>校提金額</f>
        <v>0</v>
      </c>
    </row>
    <row r="8" spans="1:6" ht="45" customHeight="1">
      <c r="A8" s="145" t="s">
        <v>55</v>
      </c>
      <c r="B8" s="146"/>
      <c r="C8" s="147" t="s">
        <v>2</v>
      </c>
      <c r="D8" s="148"/>
      <c r="E8" s="149" t="s">
        <v>77</v>
      </c>
      <c r="F8" s="150"/>
    </row>
    <row r="9" spans="1:6" ht="48" customHeight="1">
      <c r="A9" s="151" t="s">
        <v>118</v>
      </c>
      <c r="B9" s="152"/>
      <c r="C9" s="152"/>
      <c r="D9" s="152"/>
      <c r="E9" s="152"/>
      <c r="F9" s="152"/>
    </row>
    <row r="10" spans="1:6">
      <c r="A10" s="143"/>
      <c r="B10" s="144"/>
      <c r="C10" s="47"/>
      <c r="D10" s="47"/>
    </row>
    <row r="11" spans="1:6" hidden="1">
      <c r="B11" s="46" t="s">
        <v>56</v>
      </c>
      <c r="C11" s="47">
        <f>VLOOKUP($B$2,公保保額分級分攤表!C:D,2,FALSE)</f>
        <v>0</v>
      </c>
      <c r="D11" s="47"/>
    </row>
    <row r="12" spans="1:6" hidden="1">
      <c r="A12" s="46" t="s">
        <v>50</v>
      </c>
      <c r="B12" s="46" t="s">
        <v>0</v>
      </c>
      <c r="C12" s="47">
        <f>LOOKUP($D$2,健保保額分級分攤表!B:B,健保保額分級分攤表!D:D)</f>
        <v>0</v>
      </c>
      <c r="D12" s="47"/>
    </row>
    <row r="13" spans="1:6" hidden="1">
      <c r="A13" s="46" t="s">
        <v>51</v>
      </c>
      <c r="C13" s="47"/>
      <c r="D13" s="47"/>
    </row>
    <row r="14" spans="1:6" hidden="1">
      <c r="A14" s="46" t="s">
        <v>52</v>
      </c>
      <c r="B14" s="46" t="s">
        <v>70</v>
      </c>
      <c r="C14" s="47">
        <f>IF(公保保額=0,0,IF(F2="",C21,VLOOKUP(F2,B20:F25,2,FALSE)))</f>
        <v>0</v>
      </c>
      <c r="D14" s="47"/>
    </row>
    <row r="15" spans="1:6" hidden="1">
      <c r="A15" s="18">
        <v>90</v>
      </c>
      <c r="B15" s="46" t="s">
        <v>71</v>
      </c>
      <c r="C15" s="47">
        <f>IF(F2="",D21,VLOOKUP(F2,B20:D25,3,FALSE))</f>
        <v>0</v>
      </c>
    </row>
    <row r="16" spans="1:6" hidden="1">
      <c r="A16" s="18">
        <v>100</v>
      </c>
      <c r="B16" s="46" t="s">
        <v>72</v>
      </c>
      <c r="C16" s="47">
        <f>IF(健保保額=0,0,IF(F2="",E21,VLOOKUP(F2,B20:F25,4,FALSE)))</f>
        <v>0</v>
      </c>
    </row>
    <row r="17" spans="1:6" hidden="1">
      <c r="A17" s="18">
        <v>110</v>
      </c>
      <c r="B17" s="46" t="s">
        <v>73</v>
      </c>
      <c r="C17" s="47">
        <f>IF(F2="",F21,VLOOKUP(F2,B20:F25,5,FALSE))</f>
        <v>0</v>
      </c>
      <c r="D17" s="48"/>
    </row>
    <row r="18" spans="1:6" hidden="1">
      <c r="A18" s="18">
        <v>120</v>
      </c>
      <c r="B18" s="46" t="s">
        <v>79</v>
      </c>
      <c r="C18" s="47">
        <f>ROUND(VLOOKUP(公保保額,私校退儲基金提撥表!B:G,3,FALSE),0)</f>
        <v>0</v>
      </c>
      <c r="D18" s="48"/>
    </row>
    <row r="19" spans="1:6" hidden="1">
      <c r="A19" s="18">
        <v>130</v>
      </c>
      <c r="B19" s="46" t="s">
        <v>80</v>
      </c>
      <c r="C19" s="47">
        <f>VLOOKUP(公保保額,私校退儲基金提撥表!B:G,4,FALSE)</f>
        <v>0</v>
      </c>
      <c r="D19" s="48"/>
    </row>
    <row r="20" spans="1:6" hidden="1">
      <c r="A20" s="18">
        <v>140</v>
      </c>
      <c r="C20" s="47" t="s">
        <v>70</v>
      </c>
      <c r="D20" s="47" t="s">
        <v>71</v>
      </c>
      <c r="E20" s="47" t="s">
        <v>72</v>
      </c>
      <c r="F20" s="47" t="s">
        <v>73</v>
      </c>
    </row>
    <row r="21" spans="1:6" hidden="1">
      <c r="A21" s="18">
        <v>150</v>
      </c>
      <c r="B21" s="46" t="s">
        <v>74</v>
      </c>
      <c r="C21" s="47">
        <f>VLOOKUP($C$11,公保保額分級分攤表!D:F,2,FALSE)</f>
        <v>0</v>
      </c>
      <c r="D21" s="47">
        <f>VLOOKUP($C$11,公保保額分級分攤表!D:F,3,FALSE)</f>
        <v>0</v>
      </c>
      <c r="E21" s="47">
        <f>VLOOKUP(健保保額,健保保額分級分攤表!D:E,2,FALSE)</f>
        <v>0</v>
      </c>
      <c r="F21" s="47">
        <f>VLOOKUP(健保保額,健保保額分級分攤表!D:I,6,FALSE)</f>
        <v>0</v>
      </c>
    </row>
    <row r="22" spans="1:6" hidden="1">
      <c r="A22" s="18">
        <v>160</v>
      </c>
      <c r="B22" s="46" t="s">
        <v>69</v>
      </c>
      <c r="C22" s="47" t="s">
        <v>75</v>
      </c>
      <c r="D22" s="47">
        <f>C21+D21</f>
        <v>0</v>
      </c>
      <c r="E22" s="47" t="s">
        <v>75</v>
      </c>
      <c r="F22" s="49">
        <f>E21+F21</f>
        <v>0</v>
      </c>
    </row>
    <row r="23" spans="1:6" hidden="1">
      <c r="A23" s="18">
        <v>170</v>
      </c>
      <c r="B23" s="46" t="s">
        <v>50</v>
      </c>
      <c r="C23" s="47">
        <f>C21-ROUND(C21/4,0)</f>
        <v>0</v>
      </c>
      <c r="D23" s="47">
        <f>D21</f>
        <v>0</v>
      </c>
      <c r="E23" s="49">
        <f>E21-ROUND(E21/4,0)</f>
        <v>0</v>
      </c>
      <c r="F23" s="47">
        <f>F21</f>
        <v>0</v>
      </c>
    </row>
    <row r="24" spans="1:6" hidden="1">
      <c r="A24" s="18">
        <v>180</v>
      </c>
      <c r="B24" s="46" t="s">
        <v>51</v>
      </c>
      <c r="C24" s="47">
        <f>C21-ROUND(C21/2,0)</f>
        <v>0</v>
      </c>
      <c r="D24" s="47">
        <f>D21</f>
        <v>0</v>
      </c>
      <c r="E24" s="49">
        <f>E21-ROUND(E21/2,0)</f>
        <v>0</v>
      </c>
      <c r="F24" s="47">
        <f>F21</f>
        <v>0</v>
      </c>
    </row>
    <row r="25" spans="1:6" hidden="1">
      <c r="A25" s="18">
        <v>190</v>
      </c>
      <c r="B25" s="46" t="s">
        <v>52</v>
      </c>
      <c r="C25" s="47">
        <v>0</v>
      </c>
      <c r="D25" s="47">
        <f>D21</f>
        <v>0</v>
      </c>
      <c r="E25" s="49">
        <v>0</v>
      </c>
      <c r="F25" s="47">
        <f>F21</f>
        <v>0</v>
      </c>
    </row>
    <row r="26" spans="1:6" hidden="1">
      <c r="A26" s="18">
        <v>200</v>
      </c>
      <c r="C26" s="47"/>
      <c r="D26" s="47"/>
    </row>
    <row r="27" spans="1:6" hidden="1">
      <c r="A27" s="18">
        <v>210</v>
      </c>
    </row>
    <row r="28" spans="1:6" hidden="1">
      <c r="A28" s="18">
        <v>220</v>
      </c>
    </row>
    <row r="29" spans="1:6" hidden="1">
      <c r="A29" s="18">
        <v>230</v>
      </c>
    </row>
    <row r="30" spans="1:6" hidden="1">
      <c r="A30" s="18">
        <v>245</v>
      </c>
    </row>
    <row r="31" spans="1:6" hidden="1">
      <c r="A31" s="18">
        <v>260</v>
      </c>
    </row>
    <row r="32" spans="1:6" hidden="1">
      <c r="A32" s="18">
        <v>275</v>
      </c>
    </row>
    <row r="33" spans="1:2" hidden="1">
      <c r="A33" s="18">
        <v>290</v>
      </c>
    </row>
    <row r="34" spans="1:2" hidden="1">
      <c r="A34" s="18">
        <v>310</v>
      </c>
    </row>
    <row r="35" spans="1:2" hidden="1">
      <c r="A35" s="18">
        <v>330</v>
      </c>
    </row>
    <row r="36" spans="1:2" hidden="1">
      <c r="A36" s="18">
        <v>350</v>
      </c>
    </row>
    <row r="37" spans="1:2" hidden="1">
      <c r="A37" s="18">
        <v>370</v>
      </c>
    </row>
    <row r="38" spans="1:2" hidden="1">
      <c r="A38" s="18">
        <v>390</v>
      </c>
    </row>
    <row r="39" spans="1:2" hidden="1">
      <c r="A39" s="18">
        <v>410</v>
      </c>
    </row>
    <row r="40" spans="1:2" hidden="1">
      <c r="A40" s="18">
        <v>430</v>
      </c>
    </row>
    <row r="41" spans="1:2" hidden="1">
      <c r="A41" s="18">
        <v>450</v>
      </c>
    </row>
    <row r="42" spans="1:2" hidden="1">
      <c r="A42" s="18">
        <v>475</v>
      </c>
    </row>
    <row r="43" spans="1:2" hidden="1">
      <c r="A43" s="18">
        <v>500</v>
      </c>
      <c r="B43" s="50"/>
    </row>
    <row r="44" spans="1:2" hidden="1">
      <c r="A44" s="18">
        <v>525</v>
      </c>
      <c r="B44" s="50"/>
    </row>
    <row r="45" spans="1:2" hidden="1">
      <c r="A45" s="18">
        <v>550</v>
      </c>
      <c r="B45" s="50"/>
    </row>
    <row r="46" spans="1:2" hidden="1">
      <c r="A46" s="18">
        <v>575</v>
      </c>
      <c r="B46" s="50"/>
    </row>
    <row r="47" spans="1:2" hidden="1">
      <c r="A47" s="18">
        <v>600</v>
      </c>
      <c r="B47" s="50"/>
    </row>
    <row r="48" spans="1:2" hidden="1">
      <c r="A48" s="18">
        <v>625</v>
      </c>
      <c r="B48" s="50"/>
    </row>
    <row r="49" spans="1:2" hidden="1">
      <c r="A49" s="18">
        <v>650</v>
      </c>
      <c r="B49" s="50"/>
    </row>
    <row r="50" spans="1:2" hidden="1">
      <c r="A50" s="18">
        <v>680</v>
      </c>
      <c r="B50" s="50"/>
    </row>
    <row r="51" spans="1:2" hidden="1">
      <c r="A51" s="18">
        <v>710</v>
      </c>
      <c r="B51" s="50"/>
    </row>
    <row r="52" spans="1:2" hidden="1">
      <c r="A52" s="18">
        <v>740</v>
      </c>
      <c r="B52" s="50"/>
    </row>
    <row r="53" spans="1:2" hidden="1">
      <c r="A53" s="18">
        <v>770</v>
      </c>
      <c r="B53" s="50"/>
    </row>
    <row r="54" spans="1:2">
      <c r="A54" s="50"/>
      <c r="B54" s="50"/>
    </row>
    <row r="55" spans="1:2">
      <c r="A55" s="50"/>
      <c r="B55" s="50"/>
    </row>
    <row r="56" spans="1:2">
      <c r="A56" s="50"/>
      <c r="B56" s="50"/>
    </row>
    <row r="57" spans="1:2">
      <c r="A57" s="50"/>
      <c r="B57" s="50"/>
    </row>
    <row r="58" spans="1:2">
      <c r="A58" s="50"/>
      <c r="B58" s="50"/>
    </row>
    <row r="59" spans="1:2">
      <c r="A59" s="50"/>
      <c r="B59" s="50"/>
    </row>
    <row r="60" spans="1:2">
      <c r="A60" s="50"/>
      <c r="B60" s="50"/>
    </row>
    <row r="61" spans="1:2">
      <c r="A61" s="50"/>
      <c r="B61" s="50"/>
    </row>
    <row r="62" spans="1:2">
      <c r="A62" s="50"/>
      <c r="B62" s="50"/>
    </row>
    <row r="63" spans="1:2">
      <c r="A63" s="50"/>
      <c r="B63" s="50"/>
    </row>
    <row r="64" spans="1:2">
      <c r="A64" s="50"/>
      <c r="B64" s="50"/>
    </row>
    <row r="65" spans="1:2">
      <c r="A65" s="50"/>
      <c r="B65" s="50"/>
    </row>
    <row r="66" spans="1:2">
      <c r="A66" s="50"/>
      <c r="B66" s="50"/>
    </row>
    <row r="67" spans="1:2">
      <c r="A67" s="50"/>
      <c r="B67" s="50"/>
    </row>
    <row r="68" spans="1:2">
      <c r="A68" s="50"/>
      <c r="B68" s="50"/>
    </row>
    <row r="69" spans="1:2">
      <c r="A69" s="50"/>
      <c r="B69" s="50"/>
    </row>
    <row r="70" spans="1:2">
      <c r="A70" s="50"/>
      <c r="B70" s="50"/>
    </row>
    <row r="71" spans="1:2">
      <c r="A71" s="50"/>
      <c r="B71" s="50"/>
    </row>
    <row r="72" spans="1:2">
      <c r="A72" s="50"/>
      <c r="B72" s="50"/>
    </row>
    <row r="73" spans="1:2">
      <c r="A73" s="50"/>
      <c r="B73" s="50"/>
    </row>
    <row r="74" spans="1:2">
      <c r="A74" s="50"/>
      <c r="B74" s="50"/>
    </row>
    <row r="75" spans="1:2">
      <c r="A75" s="50"/>
      <c r="B75" s="50"/>
    </row>
    <row r="76" spans="1:2">
      <c r="A76" s="50"/>
      <c r="B76" s="50"/>
    </row>
    <row r="77" spans="1:2">
      <c r="A77" s="50"/>
      <c r="B77" s="50"/>
    </row>
    <row r="78" spans="1:2">
      <c r="A78" s="50"/>
      <c r="B78" s="50"/>
    </row>
    <row r="79" spans="1:2">
      <c r="A79" s="50"/>
      <c r="B79" s="50"/>
    </row>
    <row r="80" spans="1:2">
      <c r="A80" s="50"/>
      <c r="B80" s="50"/>
    </row>
    <row r="81" spans="1:1">
      <c r="A81" s="50"/>
    </row>
    <row r="82" spans="1:1">
      <c r="A82" s="50"/>
    </row>
    <row r="83" spans="1:1">
      <c r="A83" s="50"/>
    </row>
    <row r="84" spans="1:1">
      <c r="A84" s="50"/>
    </row>
    <row r="85" spans="1:1">
      <c r="A85" s="50"/>
    </row>
    <row r="86" spans="1:1">
      <c r="A86" s="50"/>
    </row>
    <row r="87" spans="1:1">
      <c r="A87" s="50"/>
    </row>
  </sheetData>
  <sheetProtection password="DDF9" sheet="1" objects="1" scenarios="1"/>
  <mergeCells count="10">
    <mergeCell ref="A1:F1"/>
    <mergeCell ref="A3:D3"/>
    <mergeCell ref="A4:B4"/>
    <mergeCell ref="C4:D4"/>
    <mergeCell ref="E4:F4"/>
    <mergeCell ref="A10:B10"/>
    <mergeCell ref="A8:B8"/>
    <mergeCell ref="C8:D8"/>
    <mergeCell ref="E8:F8"/>
    <mergeCell ref="A9:F9"/>
  </mergeCells>
  <phoneticPr fontId="2" type="noConversion"/>
  <conditionalFormatting sqref="B6 D6">
    <cfRule type="cellIs" dxfId="0" priority="1" stopIfTrue="1" operator="equal">
      <formula>"轉由學校負擔"</formula>
    </cfRule>
  </conditionalFormatting>
  <dataValidations xWindow="908" yWindow="233" count="3">
    <dataValidation type="list" showInputMessage="1" showErrorMessage="1" error="請使用下拉式選單" prompt="請使用下拉式選單" sqref="F2" xr:uid="{00000000-0002-0000-0000-000000000000}">
      <formula1>$A$11:$A$14</formula1>
    </dataValidation>
    <dataValidation type="whole" operator="greaterThanOrEqual" allowBlank="1" showInputMessage="1" showErrorMessage="1" error="請輸入固定薪資" prompt="請輸入每月固定薪資" sqref="D2" xr:uid="{00000000-0002-0000-0000-000001000000}">
      <formula1>0</formula1>
    </dataValidation>
    <dataValidation type="list" operator="greaterThanOrEqual" allowBlank="1" showInputMessage="1" showErrorMessage="1" error="請使用下拉選單" prompt="請使用下拉選單" sqref="B2" xr:uid="{00000000-0002-0000-0000-000002000000}">
      <formula1>$A$15:$A$53</formula1>
    </dataValidation>
  </dataValidations>
  <hyperlinks>
    <hyperlink ref="C8:D8" location="健保保額分級分攤表!A1" display="健保保額分級分攤表" xr:uid="{00000000-0004-0000-0000-000000000000}"/>
    <hyperlink ref="A8:B8" location="公保保額分級分攤表!A1" display="公保保額分級分攤表" xr:uid="{00000000-0004-0000-0000-000001000000}"/>
    <hyperlink ref="E8:F8" location="私校退儲基金提撥表!A1" display="私校退儲基金提撥表" xr:uid="{00000000-0004-0000-0000-000002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1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zoomScaleNormal="100" workbookViewId="0">
      <pane ySplit="1" topLeftCell="A2" activePane="bottomLeft" state="frozenSplit"/>
      <selection pane="bottomLeft" sqref="A1:B1"/>
    </sheetView>
  </sheetViews>
  <sheetFormatPr defaultRowHeight="20.100000000000001" customHeight="1"/>
  <cols>
    <col min="1" max="1" width="10.625" style="9" customWidth="1"/>
    <col min="2" max="2" width="6.625" style="13" customWidth="1"/>
    <col min="3" max="3" width="8.625" style="17" customWidth="1"/>
    <col min="4" max="4" width="11.625" style="9" customWidth="1"/>
    <col min="5" max="8" width="10.625" style="9" customWidth="1"/>
    <col min="9" max="9" width="3.375" style="9" customWidth="1"/>
    <col min="10" max="10" width="20.625" style="9" customWidth="1"/>
    <col min="11" max="11" width="61.375" style="9" customWidth="1"/>
    <col min="12" max="16384" width="9" style="9"/>
  </cols>
  <sheetData>
    <row r="1" spans="1:11" s="5" customFormat="1" ht="51" customHeight="1" thickBot="1">
      <c r="A1" s="162" t="s">
        <v>45</v>
      </c>
      <c r="B1" s="162"/>
      <c r="C1" s="4" t="s">
        <v>46</v>
      </c>
      <c r="D1" s="4" t="s">
        <v>47</v>
      </c>
      <c r="E1" s="136" t="s">
        <v>107</v>
      </c>
      <c r="F1" s="136" t="s">
        <v>108</v>
      </c>
      <c r="G1" s="130" t="s">
        <v>105</v>
      </c>
      <c r="H1" s="130" t="s">
        <v>106</v>
      </c>
    </row>
    <row r="2" spans="1:11" s="5" customFormat="1" ht="20.100000000000001" hidden="1" customHeight="1" thickTop="1">
      <c r="A2" s="36"/>
      <c r="B2" s="36">
        <v>0</v>
      </c>
      <c r="C2" s="36">
        <v>0</v>
      </c>
      <c r="D2" s="36">
        <v>0</v>
      </c>
      <c r="E2" s="137">
        <v>0</v>
      </c>
      <c r="F2" s="137">
        <v>0</v>
      </c>
      <c r="G2" s="131">
        <v>0</v>
      </c>
      <c r="H2" s="131">
        <v>0</v>
      </c>
    </row>
    <row r="3" spans="1:11" ht="20.100000000000001" customHeight="1" thickTop="1">
      <c r="A3" s="6" t="s">
        <v>6</v>
      </c>
      <c r="B3" s="11">
        <v>90</v>
      </c>
      <c r="C3" s="8">
        <v>90</v>
      </c>
      <c r="D3" s="7">
        <v>16870</v>
      </c>
      <c r="E3" s="138">
        <v>609</v>
      </c>
      <c r="F3" s="139">
        <v>566</v>
      </c>
      <c r="G3" s="132">
        <v>600</v>
      </c>
      <c r="H3" s="133">
        <v>557</v>
      </c>
      <c r="J3" s="129" t="s">
        <v>102</v>
      </c>
      <c r="K3" s="111"/>
    </row>
    <row r="4" spans="1:11" ht="20.100000000000001" customHeight="1">
      <c r="A4" s="10" t="s">
        <v>7</v>
      </c>
      <c r="B4" s="11">
        <v>100</v>
      </c>
      <c r="C4" s="12">
        <v>100</v>
      </c>
      <c r="D4" s="11">
        <v>17620</v>
      </c>
      <c r="E4" s="138">
        <v>636</v>
      </c>
      <c r="F4" s="139">
        <v>591</v>
      </c>
      <c r="G4" s="132">
        <v>627</v>
      </c>
      <c r="H4" s="133">
        <v>581</v>
      </c>
    </row>
    <row r="5" spans="1:11" ht="20.100000000000001" customHeight="1">
      <c r="A5" s="10" t="s">
        <v>8</v>
      </c>
      <c r="B5" s="11">
        <v>110</v>
      </c>
      <c r="C5" s="12">
        <v>110</v>
      </c>
      <c r="D5" s="11">
        <v>18360</v>
      </c>
      <c r="E5" s="138">
        <v>663</v>
      </c>
      <c r="F5" s="139">
        <v>616</v>
      </c>
      <c r="G5" s="132">
        <v>653</v>
      </c>
      <c r="H5" s="133">
        <v>606</v>
      </c>
      <c r="J5" s="109" t="s">
        <v>101</v>
      </c>
    </row>
    <row r="6" spans="1:11" ht="20.100000000000001" customHeight="1">
      <c r="A6" s="10" t="s">
        <v>9</v>
      </c>
      <c r="B6" s="11">
        <v>120</v>
      </c>
      <c r="C6" s="12">
        <v>120</v>
      </c>
      <c r="D6" s="11">
        <v>19100</v>
      </c>
      <c r="E6" s="138">
        <v>690</v>
      </c>
      <c r="F6" s="139">
        <v>640</v>
      </c>
      <c r="G6" s="132">
        <v>679</v>
      </c>
      <c r="H6" s="133">
        <v>631</v>
      </c>
      <c r="J6" s="140" t="s">
        <v>104</v>
      </c>
      <c r="K6" s="141"/>
    </row>
    <row r="7" spans="1:11" ht="20.100000000000001" customHeight="1">
      <c r="A7" s="10" t="s">
        <v>10</v>
      </c>
      <c r="B7" s="11">
        <v>130</v>
      </c>
      <c r="C7" s="12">
        <v>130</v>
      </c>
      <c r="D7" s="11">
        <v>19850</v>
      </c>
      <c r="E7" s="138">
        <v>717</v>
      </c>
      <c r="F7" s="139">
        <v>666</v>
      </c>
      <c r="G7" s="132">
        <v>706</v>
      </c>
      <c r="H7" s="133">
        <v>655</v>
      </c>
      <c r="J7" s="134" t="s">
        <v>103</v>
      </c>
      <c r="K7" s="135"/>
    </row>
    <row r="8" spans="1:11" ht="20.100000000000001" customHeight="1">
      <c r="A8" s="10" t="s">
        <v>11</v>
      </c>
      <c r="B8" s="11">
        <v>140</v>
      </c>
      <c r="C8" s="12">
        <v>140</v>
      </c>
      <c r="D8" s="11">
        <v>20590</v>
      </c>
      <c r="E8" s="138">
        <v>744</v>
      </c>
      <c r="F8" s="139">
        <v>690</v>
      </c>
      <c r="G8" s="132">
        <v>732</v>
      </c>
      <c r="H8" s="133">
        <v>680</v>
      </c>
    </row>
    <row r="9" spans="1:11" ht="20.100000000000001" customHeight="1">
      <c r="A9" s="10" t="s">
        <v>12</v>
      </c>
      <c r="B9" s="11">
        <v>150</v>
      </c>
      <c r="C9" s="12">
        <v>150</v>
      </c>
      <c r="D9" s="11">
        <v>21330</v>
      </c>
      <c r="E9" s="138">
        <v>770</v>
      </c>
      <c r="F9" s="139">
        <v>715</v>
      </c>
      <c r="G9" s="132">
        <v>758</v>
      </c>
      <c r="H9" s="133">
        <v>704</v>
      </c>
    </row>
    <row r="10" spans="1:11" ht="20.100000000000001" customHeight="1">
      <c r="A10" s="10" t="s">
        <v>13</v>
      </c>
      <c r="B10" s="11">
        <v>160</v>
      </c>
      <c r="C10" s="12">
        <v>160</v>
      </c>
      <c r="D10" s="11">
        <v>22070</v>
      </c>
      <c r="E10" s="138">
        <v>797</v>
      </c>
      <c r="F10" s="139">
        <v>740</v>
      </c>
      <c r="G10" s="132">
        <v>785</v>
      </c>
      <c r="H10" s="133">
        <v>728</v>
      </c>
    </row>
    <row r="11" spans="1:11" ht="20.100000000000001" customHeight="1">
      <c r="A11" s="10" t="s">
        <v>14</v>
      </c>
      <c r="B11" s="11">
        <v>170</v>
      </c>
      <c r="C11" s="12">
        <v>170</v>
      </c>
      <c r="D11" s="11">
        <v>22820</v>
      </c>
      <c r="E11" s="138">
        <v>824</v>
      </c>
      <c r="F11" s="139">
        <v>765</v>
      </c>
      <c r="G11" s="132">
        <v>812</v>
      </c>
      <c r="H11" s="133">
        <v>753</v>
      </c>
    </row>
    <row r="12" spans="1:11" ht="20.100000000000001" customHeight="1">
      <c r="A12" s="10" t="s">
        <v>15</v>
      </c>
      <c r="B12" s="11">
        <v>180</v>
      </c>
      <c r="C12" s="12">
        <v>180</v>
      </c>
      <c r="D12" s="11">
        <v>23560</v>
      </c>
      <c r="E12" s="138">
        <v>851</v>
      </c>
      <c r="F12" s="139">
        <v>790</v>
      </c>
      <c r="G12" s="132">
        <v>838</v>
      </c>
      <c r="H12" s="133">
        <v>778</v>
      </c>
    </row>
    <row r="13" spans="1:11" ht="20.100000000000001" customHeight="1">
      <c r="A13" s="10" t="s">
        <v>16</v>
      </c>
      <c r="B13" s="11">
        <v>190</v>
      </c>
      <c r="C13" s="12">
        <v>190</v>
      </c>
      <c r="D13" s="11">
        <v>24300</v>
      </c>
      <c r="E13" s="138">
        <v>878</v>
      </c>
      <c r="F13" s="139">
        <v>815</v>
      </c>
      <c r="G13" s="132">
        <v>864</v>
      </c>
      <c r="H13" s="133">
        <v>802</v>
      </c>
    </row>
    <row r="14" spans="1:11" ht="20.100000000000001" customHeight="1">
      <c r="A14" s="10" t="s">
        <v>17</v>
      </c>
      <c r="B14" s="11">
        <v>200</v>
      </c>
      <c r="C14" s="12">
        <v>200</v>
      </c>
      <c r="D14" s="11">
        <v>25050</v>
      </c>
      <c r="E14" s="138">
        <v>905</v>
      </c>
      <c r="F14" s="139">
        <v>840</v>
      </c>
      <c r="G14" s="132">
        <v>891</v>
      </c>
      <c r="H14" s="133">
        <v>827</v>
      </c>
    </row>
    <row r="15" spans="1:11" ht="20.100000000000001" customHeight="1">
      <c r="A15" s="10" t="s">
        <v>18</v>
      </c>
      <c r="B15" s="11">
        <v>210</v>
      </c>
      <c r="C15" s="12">
        <v>210</v>
      </c>
      <c r="D15" s="11">
        <v>25790</v>
      </c>
      <c r="E15" s="138">
        <v>932</v>
      </c>
      <c r="F15" s="139">
        <v>865</v>
      </c>
      <c r="G15" s="132">
        <v>917</v>
      </c>
      <c r="H15" s="133">
        <v>851</v>
      </c>
    </row>
    <row r="16" spans="1:11" ht="20.100000000000001" customHeight="1">
      <c r="A16" s="10" t="s">
        <v>19</v>
      </c>
      <c r="B16" s="11">
        <v>220</v>
      </c>
      <c r="C16" s="12">
        <v>220</v>
      </c>
      <c r="D16" s="11">
        <v>26530</v>
      </c>
      <c r="E16" s="138">
        <v>958</v>
      </c>
      <c r="F16" s="139">
        <v>890</v>
      </c>
      <c r="G16" s="132">
        <v>943</v>
      </c>
      <c r="H16" s="133">
        <v>876</v>
      </c>
    </row>
    <row r="17" spans="1:11" ht="20.100000000000001" customHeight="1">
      <c r="A17" s="10" t="s">
        <v>20</v>
      </c>
      <c r="B17" s="11">
        <v>230</v>
      </c>
      <c r="C17" s="12">
        <v>230</v>
      </c>
      <c r="D17" s="11">
        <v>27280</v>
      </c>
      <c r="E17" s="138">
        <v>985</v>
      </c>
      <c r="F17" s="139">
        <v>915</v>
      </c>
      <c r="G17" s="132">
        <v>970</v>
      </c>
      <c r="H17" s="133">
        <v>901</v>
      </c>
    </row>
    <row r="18" spans="1:11" ht="20.100000000000001" customHeight="1">
      <c r="A18" s="10" t="s">
        <v>21</v>
      </c>
      <c r="B18" s="11">
        <v>245</v>
      </c>
      <c r="C18" s="12">
        <v>245</v>
      </c>
      <c r="D18" s="11">
        <v>28390</v>
      </c>
      <c r="E18" s="138">
        <v>1026</v>
      </c>
      <c r="F18" s="139">
        <v>952</v>
      </c>
      <c r="G18" s="132">
        <v>1009</v>
      </c>
      <c r="H18" s="133">
        <v>937</v>
      </c>
    </row>
    <row r="19" spans="1:11" ht="20.100000000000001" customHeight="1">
      <c r="A19" s="10" t="s">
        <v>22</v>
      </c>
      <c r="B19" s="11">
        <v>260</v>
      </c>
      <c r="C19" s="12">
        <v>260</v>
      </c>
      <c r="D19" s="11">
        <v>29500</v>
      </c>
      <c r="E19" s="138">
        <v>1065</v>
      </c>
      <c r="F19" s="139">
        <v>989</v>
      </c>
      <c r="G19" s="132">
        <v>1049</v>
      </c>
      <c r="H19" s="133">
        <v>974</v>
      </c>
    </row>
    <row r="20" spans="1:11" ht="20.100000000000001" customHeight="1">
      <c r="A20" s="10" t="s">
        <v>23</v>
      </c>
      <c r="B20" s="11">
        <v>275</v>
      </c>
      <c r="C20" s="12">
        <v>275</v>
      </c>
      <c r="D20" s="11">
        <v>30620</v>
      </c>
      <c r="E20" s="138">
        <v>1106</v>
      </c>
      <c r="F20" s="139">
        <v>1027</v>
      </c>
      <c r="G20" s="132">
        <v>1089</v>
      </c>
      <c r="H20" s="133">
        <v>1011</v>
      </c>
    </row>
    <row r="21" spans="1:11" ht="20.100000000000001" customHeight="1">
      <c r="A21" s="10" t="s">
        <v>24</v>
      </c>
      <c r="B21" s="11">
        <v>290</v>
      </c>
      <c r="C21" s="12">
        <v>290</v>
      </c>
      <c r="D21" s="11">
        <v>31730</v>
      </c>
      <c r="E21" s="138">
        <v>1146</v>
      </c>
      <c r="F21" s="139">
        <v>1064</v>
      </c>
      <c r="G21" s="132">
        <v>1128</v>
      </c>
      <c r="H21" s="133">
        <v>1048</v>
      </c>
    </row>
    <row r="22" spans="1:11" ht="20.100000000000001" customHeight="1">
      <c r="A22" s="10" t="s">
        <v>25</v>
      </c>
      <c r="B22" s="11">
        <v>310</v>
      </c>
      <c r="C22" s="12">
        <v>310</v>
      </c>
      <c r="D22" s="11">
        <v>32850</v>
      </c>
      <c r="E22" s="138">
        <v>1187</v>
      </c>
      <c r="F22" s="139">
        <v>1101</v>
      </c>
      <c r="G22" s="132">
        <v>1168</v>
      </c>
      <c r="H22" s="133">
        <v>1085</v>
      </c>
    </row>
    <row r="23" spans="1:11" ht="20.100000000000001" customHeight="1">
      <c r="A23" s="10" t="s">
        <v>26</v>
      </c>
      <c r="B23" s="11">
        <v>330</v>
      </c>
      <c r="C23" s="12">
        <v>330</v>
      </c>
      <c r="D23" s="11">
        <v>33960</v>
      </c>
      <c r="E23" s="138">
        <v>1227</v>
      </c>
      <c r="F23" s="139">
        <v>1139</v>
      </c>
      <c r="G23" s="132">
        <v>1208</v>
      </c>
      <c r="H23" s="133">
        <v>1121</v>
      </c>
    </row>
    <row r="24" spans="1:11" ht="20.100000000000001" customHeight="1">
      <c r="A24" s="10" t="s">
        <v>27</v>
      </c>
      <c r="B24" s="11">
        <v>350</v>
      </c>
      <c r="C24" s="12">
        <v>350</v>
      </c>
      <c r="D24" s="11">
        <v>35080</v>
      </c>
      <c r="E24" s="138">
        <v>1267</v>
      </c>
      <c r="F24" s="139">
        <v>1176</v>
      </c>
      <c r="G24" s="132">
        <v>1247</v>
      </c>
      <c r="H24" s="133">
        <v>1158</v>
      </c>
    </row>
    <row r="25" spans="1:11" ht="20.100000000000001" customHeight="1">
      <c r="A25" s="10" t="s">
        <v>28</v>
      </c>
      <c r="B25" s="11">
        <v>370</v>
      </c>
      <c r="C25" s="12">
        <v>370</v>
      </c>
      <c r="D25" s="11">
        <v>36190</v>
      </c>
      <c r="E25" s="138">
        <v>1307</v>
      </c>
      <c r="F25" s="139">
        <v>1214</v>
      </c>
      <c r="G25" s="132">
        <v>1287</v>
      </c>
      <c r="H25" s="133">
        <v>1195</v>
      </c>
    </row>
    <row r="26" spans="1:11" ht="20.100000000000001" customHeight="1">
      <c r="A26" s="10" t="s">
        <v>29</v>
      </c>
      <c r="B26" s="11">
        <v>390</v>
      </c>
      <c r="C26" s="12">
        <v>390</v>
      </c>
      <c r="D26" s="11">
        <v>37310</v>
      </c>
      <c r="E26" s="138">
        <v>1348</v>
      </c>
      <c r="F26" s="139">
        <v>1251</v>
      </c>
      <c r="G26" s="132">
        <v>1327</v>
      </c>
      <c r="H26" s="133">
        <v>1232</v>
      </c>
    </row>
    <row r="27" spans="1:11" ht="20.100000000000001" customHeight="1">
      <c r="A27" s="10" t="s">
        <v>30</v>
      </c>
      <c r="B27" s="11">
        <v>410</v>
      </c>
      <c r="C27" s="12">
        <v>410</v>
      </c>
      <c r="D27" s="11">
        <v>38420</v>
      </c>
      <c r="E27" s="138">
        <v>1388</v>
      </c>
      <c r="F27" s="139">
        <v>1288</v>
      </c>
      <c r="G27" s="132">
        <v>1366</v>
      </c>
      <c r="H27" s="133">
        <v>1268</v>
      </c>
    </row>
    <row r="28" spans="1:11" ht="20.100000000000001" customHeight="1">
      <c r="A28" s="10" t="s">
        <v>31</v>
      </c>
      <c r="B28" s="11">
        <v>430</v>
      </c>
      <c r="C28" s="12">
        <v>430</v>
      </c>
      <c r="D28" s="11">
        <v>39540</v>
      </c>
      <c r="E28" s="138">
        <v>1428</v>
      </c>
      <c r="F28" s="139">
        <v>1326</v>
      </c>
      <c r="G28" s="132">
        <v>1406</v>
      </c>
      <c r="H28" s="133">
        <v>1305</v>
      </c>
    </row>
    <row r="29" spans="1:11" ht="20.100000000000001" customHeight="1">
      <c r="A29" s="10" t="s">
        <v>32</v>
      </c>
      <c r="B29" s="11">
        <v>450</v>
      </c>
      <c r="C29" s="12">
        <v>450</v>
      </c>
      <c r="D29" s="11">
        <v>40650</v>
      </c>
      <c r="E29" s="138">
        <v>1468</v>
      </c>
      <c r="F29" s="139">
        <v>1363</v>
      </c>
      <c r="G29" s="132">
        <v>1446</v>
      </c>
      <c r="H29" s="133">
        <v>1342</v>
      </c>
    </row>
    <row r="30" spans="1:11" ht="20.100000000000001" customHeight="1">
      <c r="A30" s="10" t="s">
        <v>33</v>
      </c>
      <c r="B30" s="11">
        <v>475</v>
      </c>
      <c r="C30" s="12">
        <v>475</v>
      </c>
      <c r="D30" s="11">
        <v>43620</v>
      </c>
      <c r="E30" s="138">
        <v>1576</v>
      </c>
      <c r="F30" s="139">
        <v>1463</v>
      </c>
      <c r="G30" s="132">
        <v>1551</v>
      </c>
      <c r="H30" s="133">
        <v>1440</v>
      </c>
    </row>
    <row r="31" spans="1:11" ht="20.100000000000001" customHeight="1">
      <c r="A31" s="10" t="s">
        <v>34</v>
      </c>
      <c r="B31" s="11">
        <v>500</v>
      </c>
      <c r="C31" s="12">
        <v>500</v>
      </c>
      <c r="D31" s="11">
        <v>45110</v>
      </c>
      <c r="E31" s="138">
        <v>1629</v>
      </c>
      <c r="F31" s="139">
        <v>1513</v>
      </c>
      <c r="G31" s="132">
        <v>1604</v>
      </c>
      <c r="H31" s="133">
        <v>1489</v>
      </c>
    </row>
    <row r="32" spans="1:11" ht="20.100000000000001" customHeight="1">
      <c r="A32" s="10" t="s">
        <v>35</v>
      </c>
      <c r="B32" s="11">
        <v>525</v>
      </c>
      <c r="C32" s="12">
        <v>525</v>
      </c>
      <c r="D32" s="11">
        <v>46590</v>
      </c>
      <c r="E32" s="138">
        <v>1683</v>
      </c>
      <c r="F32" s="139">
        <v>1562</v>
      </c>
      <c r="G32" s="132">
        <v>1657</v>
      </c>
      <c r="H32" s="133">
        <v>1538</v>
      </c>
      <c r="K32" s="84"/>
    </row>
    <row r="33" spans="1:12" ht="20.100000000000001" customHeight="1">
      <c r="A33" s="10" t="s">
        <v>36</v>
      </c>
      <c r="B33" s="11">
        <v>550</v>
      </c>
      <c r="C33" s="12">
        <v>550</v>
      </c>
      <c r="D33" s="11">
        <v>48080</v>
      </c>
      <c r="E33" s="138">
        <v>1737</v>
      </c>
      <c r="F33" s="139">
        <v>1612</v>
      </c>
      <c r="G33" s="132">
        <v>1710</v>
      </c>
      <c r="H33" s="133">
        <v>1587</v>
      </c>
      <c r="K33" s="84"/>
    </row>
    <row r="34" spans="1:12" ht="20.100000000000001" customHeight="1">
      <c r="A34" s="10" t="s">
        <v>37</v>
      </c>
      <c r="B34" s="11">
        <v>575</v>
      </c>
      <c r="C34" s="12">
        <v>575</v>
      </c>
      <c r="D34" s="11">
        <v>49570</v>
      </c>
      <c r="E34" s="138">
        <v>1791</v>
      </c>
      <c r="F34" s="139">
        <v>1662</v>
      </c>
      <c r="G34" s="132">
        <v>1763</v>
      </c>
      <c r="H34" s="133">
        <v>1636</v>
      </c>
      <c r="K34" s="88"/>
    </row>
    <row r="35" spans="1:12" ht="20.100000000000001" customHeight="1">
      <c r="A35" s="10" t="s">
        <v>38</v>
      </c>
      <c r="B35" s="11">
        <v>600</v>
      </c>
      <c r="C35" s="12">
        <v>600</v>
      </c>
      <c r="D35" s="11">
        <v>51050</v>
      </c>
      <c r="E35" s="138">
        <v>1844</v>
      </c>
      <c r="F35" s="139">
        <v>1712</v>
      </c>
      <c r="G35" s="132">
        <v>1815</v>
      </c>
      <c r="H35" s="133">
        <v>1686</v>
      </c>
      <c r="J35" s="84"/>
      <c r="K35" s="88"/>
    </row>
    <row r="36" spans="1:12" ht="20.100000000000001" customHeight="1">
      <c r="A36" s="10" t="s">
        <v>39</v>
      </c>
      <c r="B36" s="11">
        <v>625</v>
      </c>
      <c r="C36" s="12">
        <v>625</v>
      </c>
      <c r="D36" s="11">
        <v>52540</v>
      </c>
      <c r="E36" s="138">
        <v>1898</v>
      </c>
      <c r="F36" s="139">
        <v>1762</v>
      </c>
      <c r="G36" s="132">
        <v>1868</v>
      </c>
      <c r="H36" s="133">
        <v>1735</v>
      </c>
      <c r="J36" s="84"/>
      <c r="K36" s="88"/>
    </row>
    <row r="37" spans="1:12" ht="20.100000000000001" customHeight="1">
      <c r="A37" s="10" t="s">
        <v>40</v>
      </c>
      <c r="B37" s="11">
        <v>650</v>
      </c>
      <c r="C37" s="12">
        <v>650</v>
      </c>
      <c r="D37" s="11">
        <v>54020</v>
      </c>
      <c r="E37" s="138">
        <v>1951</v>
      </c>
      <c r="F37" s="139">
        <v>1812</v>
      </c>
      <c r="G37" s="132">
        <v>1921</v>
      </c>
      <c r="H37" s="133">
        <v>1783</v>
      </c>
      <c r="J37" s="88"/>
      <c r="K37" s="88"/>
      <c r="L37" s="84"/>
    </row>
    <row r="38" spans="1:12" ht="20.100000000000001" customHeight="1">
      <c r="A38" s="10" t="s">
        <v>41</v>
      </c>
      <c r="B38" s="11">
        <v>680</v>
      </c>
      <c r="C38" s="12">
        <v>680</v>
      </c>
      <c r="D38" s="11">
        <v>55510</v>
      </c>
      <c r="E38" s="138">
        <v>2005</v>
      </c>
      <c r="F38" s="139">
        <v>1862</v>
      </c>
      <c r="G38" s="132">
        <v>1974</v>
      </c>
      <c r="H38" s="133">
        <v>1833</v>
      </c>
      <c r="J38" s="88"/>
      <c r="K38" s="88"/>
      <c r="L38" s="84"/>
    </row>
    <row r="39" spans="1:12" ht="20.100000000000001" customHeight="1">
      <c r="A39" s="10" t="s">
        <v>42</v>
      </c>
      <c r="B39" s="11">
        <v>710</v>
      </c>
      <c r="C39" s="12">
        <v>710</v>
      </c>
      <c r="D39" s="11">
        <v>57740</v>
      </c>
      <c r="E39" s="138">
        <v>2086</v>
      </c>
      <c r="F39" s="139">
        <v>1936</v>
      </c>
      <c r="G39" s="132">
        <v>2053</v>
      </c>
      <c r="H39" s="133">
        <v>1906</v>
      </c>
      <c r="J39" s="88"/>
      <c r="L39" s="88"/>
    </row>
    <row r="40" spans="1:12" ht="20.100000000000001" customHeight="1">
      <c r="A40" s="10" t="s">
        <v>43</v>
      </c>
      <c r="B40" s="11">
        <v>740</v>
      </c>
      <c r="C40" s="12">
        <v>740</v>
      </c>
      <c r="D40" s="11">
        <v>58480</v>
      </c>
      <c r="E40" s="138">
        <v>2112</v>
      </c>
      <c r="F40" s="139">
        <v>1961</v>
      </c>
      <c r="G40" s="132">
        <v>2080</v>
      </c>
      <c r="H40" s="133">
        <v>1931</v>
      </c>
      <c r="J40" s="88"/>
      <c r="L40" s="88"/>
    </row>
    <row r="41" spans="1:12" ht="20.100000000000001" customHeight="1">
      <c r="A41" s="10" t="s">
        <v>44</v>
      </c>
      <c r="B41" s="11">
        <v>770</v>
      </c>
      <c r="C41" s="12">
        <v>770</v>
      </c>
      <c r="D41" s="11">
        <v>61660</v>
      </c>
      <c r="E41" s="138">
        <v>2227</v>
      </c>
      <c r="F41" s="139">
        <v>2068</v>
      </c>
      <c r="G41" s="132">
        <v>2193</v>
      </c>
      <c r="H41" s="133">
        <v>2036</v>
      </c>
      <c r="J41" s="88"/>
      <c r="L41" s="88"/>
    </row>
    <row r="42" spans="1:12" s="84" customFormat="1" ht="20.100000000000001" customHeight="1">
      <c r="A42" s="81"/>
      <c r="B42" s="82"/>
      <c r="C42" s="83"/>
      <c r="D42" s="82"/>
      <c r="J42" s="9"/>
      <c r="K42" s="9"/>
      <c r="L42" s="88"/>
    </row>
    <row r="43" spans="1:12" s="84" customFormat="1" ht="20.100000000000001" customHeight="1">
      <c r="A43" s="81"/>
      <c r="B43" s="82"/>
      <c r="C43" s="83"/>
      <c r="D43" s="82"/>
      <c r="J43" s="9"/>
      <c r="K43" s="9"/>
      <c r="L43" s="88"/>
    </row>
    <row r="44" spans="1:12" s="88" customFormat="1" ht="20.100000000000001" customHeight="1">
      <c r="A44" s="81"/>
      <c r="B44" s="85"/>
      <c r="C44" s="86"/>
      <c r="D44" s="87"/>
      <c r="E44" s="87"/>
      <c r="F44" s="87"/>
      <c r="G44" s="87"/>
      <c r="H44" s="87"/>
      <c r="J44" s="9"/>
      <c r="K44" s="9"/>
      <c r="L44" s="9"/>
    </row>
    <row r="45" spans="1:12" s="88" customFormat="1" ht="20.100000000000001" customHeight="1">
      <c r="B45" s="85"/>
      <c r="C45" s="86"/>
      <c r="D45" s="87"/>
      <c r="E45" s="87"/>
      <c r="F45" s="87"/>
      <c r="G45" s="87"/>
      <c r="H45" s="87"/>
      <c r="J45" s="9"/>
      <c r="K45" s="9"/>
      <c r="L45" s="9"/>
    </row>
    <row r="46" spans="1:12" s="88" customFormat="1" ht="20.100000000000001" customHeight="1">
      <c r="B46" s="85"/>
      <c r="C46" s="86"/>
      <c r="D46" s="87"/>
      <c r="E46" s="87"/>
      <c r="F46" s="87"/>
      <c r="G46" s="87"/>
      <c r="H46" s="87"/>
      <c r="J46" s="9"/>
      <c r="K46" s="9"/>
      <c r="L46" s="9"/>
    </row>
    <row r="47" spans="1:12" s="88" customFormat="1" ht="20.100000000000001" customHeight="1">
      <c r="B47" s="85"/>
      <c r="C47" s="86"/>
      <c r="D47" s="87"/>
      <c r="E47" s="87"/>
      <c r="F47" s="87"/>
      <c r="G47" s="87"/>
      <c r="H47" s="87"/>
      <c r="J47" s="9"/>
      <c r="K47" s="9"/>
      <c r="L47" s="9"/>
    </row>
    <row r="48" spans="1:12" s="88" customFormat="1" ht="20.100000000000001" customHeight="1">
      <c r="B48" s="85"/>
      <c r="C48" s="86"/>
      <c r="D48" s="87"/>
      <c r="E48" s="87"/>
      <c r="F48" s="87"/>
      <c r="G48" s="87"/>
      <c r="H48" s="87"/>
      <c r="J48" s="9"/>
      <c r="K48" s="9"/>
      <c r="L48" s="9"/>
    </row>
    <row r="49" spans="2:8" ht="20.100000000000001" customHeight="1">
      <c r="B49" s="14"/>
      <c r="C49" s="15"/>
      <c r="D49" s="16"/>
      <c r="E49" s="16"/>
      <c r="F49" s="16"/>
      <c r="G49" s="16"/>
      <c r="H49" s="16"/>
    </row>
    <row r="50" spans="2:8" ht="20.100000000000001" customHeight="1">
      <c r="B50" s="14"/>
      <c r="C50" s="15"/>
      <c r="D50" s="16"/>
      <c r="E50" s="16"/>
      <c r="F50" s="16"/>
      <c r="G50" s="16"/>
      <c r="H50" s="16"/>
    </row>
  </sheetData>
  <sheetProtection password="DDF9" sheet="1" objects="1" scenarios="1"/>
  <mergeCells count="1">
    <mergeCell ref="A1:B1"/>
  </mergeCells>
  <phoneticPr fontId="2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7"/>
  <sheetViews>
    <sheetView workbookViewId="0">
      <pane ySplit="2" topLeftCell="A3" activePane="bottomLeft" state="frozenSplit"/>
      <selection activeCell="B1" sqref="B1"/>
      <selection pane="bottomLeft" activeCell="L8" sqref="L8"/>
    </sheetView>
  </sheetViews>
  <sheetFormatPr defaultRowHeight="20.100000000000001" customHeight="1"/>
  <cols>
    <col min="1" max="1" width="3.375" style="1" customWidth="1"/>
    <col min="2" max="2" width="10.375" style="106" hidden="1" customWidth="1"/>
    <col min="3" max="3" width="6.5" style="13" customWidth="1"/>
    <col min="4" max="4" width="12.5" style="9" customWidth="1"/>
    <col min="5" max="5" width="10.5" style="9" customWidth="1"/>
    <col min="6" max="9" width="10.5" style="17" customWidth="1"/>
    <col min="10" max="10" width="10.5" style="9" customWidth="1"/>
    <col min="11" max="11" width="4.625" style="1" customWidth="1"/>
    <col min="12" max="12" width="60.625" style="1" customWidth="1"/>
    <col min="13" max="16384" width="9" style="1"/>
  </cols>
  <sheetData>
    <row r="1" spans="2:12" s="3" customFormat="1" ht="24.95" customHeight="1">
      <c r="B1" s="104"/>
      <c r="C1" s="51"/>
      <c r="D1" s="52" t="s">
        <v>81</v>
      </c>
      <c r="E1" s="53"/>
      <c r="F1" s="53"/>
      <c r="G1" s="53"/>
      <c r="H1" s="53"/>
      <c r="I1" s="51"/>
      <c r="J1" s="51"/>
    </row>
    <row r="2" spans="2:12" s="3" customFormat="1" ht="24.95" customHeight="1" thickBot="1">
      <c r="B2" s="104"/>
      <c r="C2" s="51"/>
      <c r="D2" s="54" t="s">
        <v>82</v>
      </c>
      <c r="E2" s="53"/>
      <c r="F2" s="53"/>
      <c r="G2" s="53"/>
      <c r="H2" s="53"/>
      <c r="I2" s="51"/>
      <c r="J2" s="55" t="s">
        <v>83</v>
      </c>
    </row>
    <row r="3" spans="2:12" s="3" customFormat="1" ht="30" customHeight="1">
      <c r="B3" s="165"/>
      <c r="C3" s="167" t="s">
        <v>84</v>
      </c>
      <c r="D3" s="56"/>
      <c r="E3" s="169" t="s">
        <v>85</v>
      </c>
      <c r="F3" s="170"/>
      <c r="G3" s="170"/>
      <c r="H3" s="171"/>
      <c r="I3" s="172" t="s">
        <v>90</v>
      </c>
      <c r="J3" s="163" t="s">
        <v>91</v>
      </c>
    </row>
    <row r="4" spans="2:12" s="2" customFormat="1" ht="30" customHeight="1">
      <c r="B4" s="166"/>
      <c r="C4" s="168"/>
      <c r="D4" s="57" t="s">
        <v>78</v>
      </c>
      <c r="E4" s="58" t="s">
        <v>86</v>
      </c>
      <c r="F4" s="59" t="s">
        <v>87</v>
      </c>
      <c r="G4" s="60" t="s">
        <v>88</v>
      </c>
      <c r="H4" s="60" t="s">
        <v>89</v>
      </c>
      <c r="I4" s="173"/>
      <c r="J4" s="164"/>
    </row>
    <row r="5" spans="2:12" s="96" customFormat="1" ht="20.100000000000001" hidden="1" customHeight="1">
      <c r="B5" s="97">
        <v>0</v>
      </c>
      <c r="C5" s="98">
        <v>0</v>
      </c>
      <c r="D5" s="99">
        <v>0</v>
      </c>
      <c r="E5" s="100">
        <v>0</v>
      </c>
      <c r="F5" s="101">
        <v>0</v>
      </c>
      <c r="G5" s="101">
        <v>0</v>
      </c>
      <c r="H5" s="101">
        <v>0</v>
      </c>
      <c r="I5" s="102">
        <v>0</v>
      </c>
      <c r="J5" s="103">
        <v>0</v>
      </c>
    </row>
    <row r="6" spans="2:12" s="2" customFormat="1" ht="20.100000000000001" customHeight="1">
      <c r="B6" s="105">
        <v>1</v>
      </c>
      <c r="C6" s="61">
        <v>1</v>
      </c>
      <c r="D6" s="112">
        <v>27470</v>
      </c>
      <c r="E6" s="113">
        <v>426</v>
      </c>
      <c r="F6" s="114">
        <v>852</v>
      </c>
      <c r="G6" s="114">
        <v>1278</v>
      </c>
      <c r="H6" s="114">
        <v>1704</v>
      </c>
      <c r="I6" s="114">
        <v>775</v>
      </c>
      <c r="J6" s="115">
        <v>775</v>
      </c>
      <c r="L6" s="89" t="s">
        <v>100</v>
      </c>
    </row>
    <row r="7" spans="2:12" s="2" customFormat="1" ht="20.100000000000001" customHeight="1">
      <c r="B7" s="105">
        <f>D6+1</f>
        <v>27471</v>
      </c>
      <c r="C7" s="61">
        <v>2</v>
      </c>
      <c r="D7" s="62">
        <v>27600</v>
      </c>
      <c r="E7" s="63">
        <v>428</v>
      </c>
      <c r="F7" s="64">
        <v>856</v>
      </c>
      <c r="G7" s="64">
        <v>1284</v>
      </c>
      <c r="H7" s="64">
        <v>1712</v>
      </c>
      <c r="I7" s="65">
        <v>779</v>
      </c>
      <c r="J7" s="66">
        <v>779</v>
      </c>
      <c r="L7" s="89" t="s">
        <v>96</v>
      </c>
    </row>
    <row r="8" spans="2:12" s="2" customFormat="1" ht="20.100000000000001" customHeight="1">
      <c r="B8" s="105">
        <f t="shared" ref="B8:B55" si="0">D7+1</f>
        <v>27601</v>
      </c>
      <c r="C8" s="61">
        <v>3</v>
      </c>
      <c r="D8" s="120">
        <v>28800</v>
      </c>
      <c r="E8" s="63">
        <v>447</v>
      </c>
      <c r="F8" s="63">
        <v>894</v>
      </c>
      <c r="G8" s="63">
        <v>1341</v>
      </c>
      <c r="H8" s="63">
        <v>1788</v>
      </c>
      <c r="I8" s="121">
        <v>813</v>
      </c>
      <c r="J8" s="66">
        <v>813</v>
      </c>
      <c r="L8" s="89" t="s">
        <v>110</v>
      </c>
    </row>
    <row r="9" spans="2:12" s="2" customFormat="1" ht="20.100000000000001" customHeight="1">
      <c r="B9" s="105">
        <f t="shared" si="0"/>
        <v>28801</v>
      </c>
      <c r="C9" s="61">
        <v>4</v>
      </c>
      <c r="D9" s="120">
        <v>30300</v>
      </c>
      <c r="E9" s="63">
        <v>470</v>
      </c>
      <c r="F9" s="63">
        <v>940</v>
      </c>
      <c r="G9" s="63">
        <v>1410</v>
      </c>
      <c r="H9" s="63">
        <v>1880</v>
      </c>
      <c r="I9" s="121">
        <v>855</v>
      </c>
      <c r="J9" s="66">
        <v>855</v>
      </c>
      <c r="L9" s="142" t="s">
        <v>111</v>
      </c>
    </row>
    <row r="10" spans="2:12" s="2" customFormat="1" ht="20.100000000000001" customHeight="1">
      <c r="B10" s="105">
        <f t="shared" si="0"/>
        <v>30301</v>
      </c>
      <c r="C10" s="67">
        <v>5</v>
      </c>
      <c r="D10" s="123">
        <v>31800</v>
      </c>
      <c r="E10" s="68">
        <v>493</v>
      </c>
      <c r="F10" s="69">
        <v>986</v>
      </c>
      <c r="G10" s="69">
        <v>1479</v>
      </c>
      <c r="H10" s="69">
        <v>1972</v>
      </c>
      <c r="I10" s="124">
        <v>898</v>
      </c>
      <c r="J10" s="70">
        <v>898</v>
      </c>
    </row>
    <row r="11" spans="2:12" s="2" customFormat="1" ht="20.100000000000001" customHeight="1">
      <c r="B11" s="105">
        <f t="shared" si="0"/>
        <v>31801</v>
      </c>
      <c r="C11" s="71">
        <v>6</v>
      </c>
      <c r="D11" s="125">
        <v>33300</v>
      </c>
      <c r="E11" s="126">
        <v>516</v>
      </c>
      <c r="F11" s="126">
        <v>1032</v>
      </c>
      <c r="G11" s="126">
        <v>1548</v>
      </c>
      <c r="H11" s="126">
        <v>2064</v>
      </c>
      <c r="I11" s="127">
        <v>940</v>
      </c>
      <c r="J11" s="128">
        <v>940</v>
      </c>
      <c r="L11" s="119" t="s">
        <v>98</v>
      </c>
    </row>
    <row r="12" spans="2:12" s="2" customFormat="1" ht="20.100000000000001" customHeight="1">
      <c r="B12" s="105">
        <f t="shared" si="0"/>
        <v>33301</v>
      </c>
      <c r="C12" s="61">
        <v>7</v>
      </c>
      <c r="D12" s="120">
        <v>34800</v>
      </c>
      <c r="E12" s="63">
        <v>540</v>
      </c>
      <c r="F12" s="63">
        <v>1080</v>
      </c>
      <c r="G12" s="63">
        <v>1620</v>
      </c>
      <c r="H12" s="63">
        <v>2160</v>
      </c>
      <c r="I12" s="121">
        <v>982</v>
      </c>
      <c r="J12" s="66">
        <v>982</v>
      </c>
    </row>
    <row r="13" spans="2:12" s="2" customFormat="1" ht="20.100000000000001" customHeight="1">
      <c r="B13" s="105">
        <f t="shared" si="0"/>
        <v>34801</v>
      </c>
      <c r="C13" s="61">
        <v>8</v>
      </c>
      <c r="D13" s="120">
        <v>36300</v>
      </c>
      <c r="E13" s="63">
        <v>563</v>
      </c>
      <c r="F13" s="63">
        <v>1126</v>
      </c>
      <c r="G13" s="63">
        <v>1689</v>
      </c>
      <c r="H13" s="63">
        <v>2252</v>
      </c>
      <c r="I13" s="121">
        <v>1025</v>
      </c>
      <c r="J13" s="66">
        <v>1025</v>
      </c>
      <c r="L13" s="119" t="s">
        <v>99</v>
      </c>
    </row>
    <row r="14" spans="2:12" s="2" customFormat="1" ht="20.100000000000001" customHeight="1">
      <c r="B14" s="105">
        <f t="shared" si="0"/>
        <v>36301</v>
      </c>
      <c r="C14" s="61">
        <v>9</v>
      </c>
      <c r="D14" s="120">
        <v>38200</v>
      </c>
      <c r="E14" s="63">
        <v>592</v>
      </c>
      <c r="F14" s="63">
        <v>1184</v>
      </c>
      <c r="G14" s="63">
        <v>1776</v>
      </c>
      <c r="H14" s="63">
        <v>2368</v>
      </c>
      <c r="I14" s="121">
        <v>1078</v>
      </c>
      <c r="J14" s="66">
        <v>1078</v>
      </c>
    </row>
    <row r="15" spans="2:12" s="2" customFormat="1" ht="20.100000000000001" customHeight="1">
      <c r="B15" s="105">
        <f t="shared" si="0"/>
        <v>38201</v>
      </c>
      <c r="C15" s="67">
        <v>10</v>
      </c>
      <c r="D15" s="123">
        <v>40100</v>
      </c>
      <c r="E15" s="68">
        <v>622</v>
      </c>
      <c r="F15" s="69">
        <v>1244</v>
      </c>
      <c r="G15" s="69">
        <v>1866</v>
      </c>
      <c r="H15" s="69">
        <v>2488</v>
      </c>
      <c r="I15" s="124">
        <v>1132</v>
      </c>
      <c r="J15" s="70">
        <v>1132</v>
      </c>
      <c r="L15" s="89" t="s">
        <v>94</v>
      </c>
    </row>
    <row r="16" spans="2:12" s="2" customFormat="1" ht="20.100000000000001" customHeight="1">
      <c r="B16" s="105">
        <f t="shared" si="0"/>
        <v>40101</v>
      </c>
      <c r="C16" s="71">
        <v>11</v>
      </c>
      <c r="D16" s="125">
        <v>42000</v>
      </c>
      <c r="E16" s="126">
        <v>651</v>
      </c>
      <c r="F16" s="126">
        <v>1302</v>
      </c>
      <c r="G16" s="126">
        <v>1953</v>
      </c>
      <c r="H16" s="126">
        <v>2604</v>
      </c>
      <c r="I16" s="127">
        <v>1186</v>
      </c>
      <c r="J16" s="128">
        <v>1186</v>
      </c>
      <c r="L16" s="89" t="s">
        <v>97</v>
      </c>
    </row>
    <row r="17" spans="2:12" s="2" customFormat="1" ht="20.100000000000001" customHeight="1">
      <c r="B17" s="105">
        <f t="shared" si="0"/>
        <v>42001</v>
      </c>
      <c r="C17" s="61">
        <v>12</v>
      </c>
      <c r="D17" s="120">
        <v>43900</v>
      </c>
      <c r="E17" s="63">
        <v>681</v>
      </c>
      <c r="F17" s="63">
        <v>1362</v>
      </c>
      <c r="G17" s="63">
        <v>2043</v>
      </c>
      <c r="H17" s="63">
        <v>2724</v>
      </c>
      <c r="I17" s="121">
        <v>1239</v>
      </c>
      <c r="J17" s="66">
        <v>1239</v>
      </c>
      <c r="L17" s="142" t="s">
        <v>109</v>
      </c>
    </row>
    <row r="18" spans="2:12" s="2" customFormat="1" ht="20.100000000000001" customHeight="1">
      <c r="B18" s="105">
        <f t="shared" si="0"/>
        <v>43901</v>
      </c>
      <c r="C18" s="61">
        <v>13</v>
      </c>
      <c r="D18" s="120">
        <v>45800</v>
      </c>
      <c r="E18" s="63">
        <v>710</v>
      </c>
      <c r="F18" s="63">
        <v>1420</v>
      </c>
      <c r="G18" s="63">
        <v>2130</v>
      </c>
      <c r="H18" s="63">
        <v>2840</v>
      </c>
      <c r="I18" s="121">
        <v>1293</v>
      </c>
      <c r="J18" s="66">
        <v>1293</v>
      </c>
    </row>
    <row r="19" spans="2:12" s="2" customFormat="1" ht="20.100000000000001" customHeight="1">
      <c r="B19" s="105">
        <f t="shared" si="0"/>
        <v>45801</v>
      </c>
      <c r="C19" s="61">
        <v>14</v>
      </c>
      <c r="D19" s="120">
        <v>48200</v>
      </c>
      <c r="E19" s="63">
        <v>748</v>
      </c>
      <c r="F19" s="63">
        <v>1496</v>
      </c>
      <c r="G19" s="63">
        <v>2244</v>
      </c>
      <c r="H19" s="63">
        <v>2992</v>
      </c>
      <c r="I19" s="121">
        <v>1361</v>
      </c>
      <c r="J19" s="66">
        <v>1361</v>
      </c>
    </row>
    <row r="20" spans="2:12" s="2" customFormat="1" ht="20.100000000000001" customHeight="1">
      <c r="B20" s="105">
        <f t="shared" si="0"/>
        <v>48201</v>
      </c>
      <c r="C20" s="67">
        <v>15</v>
      </c>
      <c r="D20" s="123">
        <v>50600</v>
      </c>
      <c r="E20" s="68">
        <v>785</v>
      </c>
      <c r="F20" s="69">
        <v>1570</v>
      </c>
      <c r="G20" s="69">
        <v>2355</v>
      </c>
      <c r="H20" s="69">
        <v>3140</v>
      </c>
      <c r="I20" s="124">
        <v>1428</v>
      </c>
      <c r="J20" s="70">
        <v>1428</v>
      </c>
    </row>
    <row r="21" spans="2:12" s="2" customFormat="1" ht="20.100000000000001" customHeight="1">
      <c r="B21" s="105">
        <f t="shared" si="0"/>
        <v>50601</v>
      </c>
      <c r="C21" s="71">
        <v>16</v>
      </c>
      <c r="D21" s="125">
        <v>53000</v>
      </c>
      <c r="E21" s="126">
        <v>822</v>
      </c>
      <c r="F21" s="126">
        <v>1644</v>
      </c>
      <c r="G21" s="126">
        <v>2466</v>
      </c>
      <c r="H21" s="126">
        <v>3288</v>
      </c>
      <c r="I21" s="127">
        <v>1496</v>
      </c>
      <c r="J21" s="128">
        <v>1496</v>
      </c>
    </row>
    <row r="22" spans="2:12" s="2" customFormat="1" ht="20.100000000000001" customHeight="1">
      <c r="B22" s="105">
        <f t="shared" si="0"/>
        <v>53001</v>
      </c>
      <c r="C22" s="61">
        <v>17</v>
      </c>
      <c r="D22" s="120">
        <v>55400</v>
      </c>
      <c r="E22" s="63">
        <v>859</v>
      </c>
      <c r="F22" s="63">
        <v>1718</v>
      </c>
      <c r="G22" s="63">
        <v>2577</v>
      </c>
      <c r="H22" s="63">
        <v>3436</v>
      </c>
      <c r="I22" s="121">
        <v>1564</v>
      </c>
      <c r="J22" s="66">
        <v>1564</v>
      </c>
    </row>
    <row r="23" spans="2:12" s="2" customFormat="1" ht="20.100000000000001" customHeight="1">
      <c r="B23" s="105">
        <f t="shared" si="0"/>
        <v>55401</v>
      </c>
      <c r="C23" s="61">
        <v>18</v>
      </c>
      <c r="D23" s="120">
        <v>57800</v>
      </c>
      <c r="E23" s="63">
        <v>896</v>
      </c>
      <c r="F23" s="63">
        <v>1792</v>
      </c>
      <c r="G23" s="63">
        <v>2688</v>
      </c>
      <c r="H23" s="63">
        <v>3584</v>
      </c>
      <c r="I23" s="121">
        <v>1632</v>
      </c>
      <c r="J23" s="66">
        <v>1632</v>
      </c>
    </row>
    <row r="24" spans="2:12" s="2" customFormat="1" ht="20.100000000000001" customHeight="1">
      <c r="B24" s="105">
        <f t="shared" si="0"/>
        <v>57801</v>
      </c>
      <c r="C24" s="61">
        <v>19</v>
      </c>
      <c r="D24" s="120">
        <v>60800</v>
      </c>
      <c r="E24" s="63">
        <v>943</v>
      </c>
      <c r="F24" s="63">
        <v>1886</v>
      </c>
      <c r="G24" s="63">
        <v>2829</v>
      </c>
      <c r="H24" s="63">
        <v>3772</v>
      </c>
      <c r="I24" s="121">
        <v>1716</v>
      </c>
      <c r="J24" s="66">
        <v>1716</v>
      </c>
    </row>
    <row r="25" spans="2:12" s="2" customFormat="1" ht="20.100000000000001" customHeight="1">
      <c r="B25" s="105">
        <f t="shared" si="0"/>
        <v>60801</v>
      </c>
      <c r="C25" s="67">
        <v>20</v>
      </c>
      <c r="D25" s="123">
        <v>63800</v>
      </c>
      <c r="E25" s="68">
        <v>990</v>
      </c>
      <c r="F25" s="69">
        <v>1980</v>
      </c>
      <c r="G25" s="69">
        <v>2970</v>
      </c>
      <c r="H25" s="69">
        <v>3960</v>
      </c>
      <c r="I25" s="124">
        <v>1801</v>
      </c>
      <c r="J25" s="70">
        <v>1801</v>
      </c>
    </row>
    <row r="26" spans="2:12" s="2" customFormat="1" ht="20.100000000000001" customHeight="1">
      <c r="B26" s="105">
        <f t="shared" si="0"/>
        <v>63801</v>
      </c>
      <c r="C26" s="71">
        <v>21</v>
      </c>
      <c r="D26" s="125">
        <v>66800</v>
      </c>
      <c r="E26" s="126">
        <v>1036</v>
      </c>
      <c r="F26" s="126">
        <v>2072</v>
      </c>
      <c r="G26" s="126">
        <v>3108</v>
      </c>
      <c r="H26" s="126">
        <v>4144</v>
      </c>
      <c r="I26" s="127">
        <v>1886</v>
      </c>
      <c r="J26" s="128">
        <v>1886</v>
      </c>
    </row>
    <row r="27" spans="2:12" s="2" customFormat="1" ht="20.100000000000001" customHeight="1">
      <c r="B27" s="105">
        <f t="shared" si="0"/>
        <v>66801</v>
      </c>
      <c r="C27" s="61">
        <v>22</v>
      </c>
      <c r="D27" s="120">
        <v>69800</v>
      </c>
      <c r="E27" s="63">
        <v>1083</v>
      </c>
      <c r="F27" s="63">
        <v>2166</v>
      </c>
      <c r="G27" s="63">
        <v>3249</v>
      </c>
      <c r="H27" s="63">
        <v>4332</v>
      </c>
      <c r="I27" s="121">
        <v>1970</v>
      </c>
      <c r="J27" s="66">
        <v>1970</v>
      </c>
    </row>
    <row r="28" spans="2:12" s="2" customFormat="1" ht="20.100000000000001" customHeight="1">
      <c r="B28" s="105">
        <f t="shared" si="0"/>
        <v>69801</v>
      </c>
      <c r="C28" s="61">
        <v>23</v>
      </c>
      <c r="D28" s="120">
        <v>72800</v>
      </c>
      <c r="E28" s="63">
        <v>1129</v>
      </c>
      <c r="F28" s="63">
        <v>2258</v>
      </c>
      <c r="G28" s="63">
        <v>3387</v>
      </c>
      <c r="H28" s="63">
        <v>4516</v>
      </c>
      <c r="I28" s="121">
        <v>2055</v>
      </c>
      <c r="J28" s="66">
        <v>2055</v>
      </c>
    </row>
    <row r="29" spans="2:12" s="2" customFormat="1" ht="20.100000000000001" customHeight="1">
      <c r="B29" s="105">
        <f t="shared" si="0"/>
        <v>72801</v>
      </c>
      <c r="C29" s="61">
        <v>24</v>
      </c>
      <c r="D29" s="120">
        <v>76500</v>
      </c>
      <c r="E29" s="63">
        <v>1187</v>
      </c>
      <c r="F29" s="63">
        <v>2374</v>
      </c>
      <c r="G29" s="63">
        <v>3561</v>
      </c>
      <c r="H29" s="63">
        <v>4748</v>
      </c>
      <c r="I29" s="121">
        <v>2159</v>
      </c>
      <c r="J29" s="66">
        <v>2159</v>
      </c>
    </row>
    <row r="30" spans="2:12" s="2" customFormat="1" ht="20.100000000000001" customHeight="1">
      <c r="B30" s="105">
        <f t="shared" si="0"/>
        <v>76501</v>
      </c>
      <c r="C30" s="67">
        <v>25</v>
      </c>
      <c r="D30" s="123">
        <v>80200</v>
      </c>
      <c r="E30" s="68">
        <v>1244</v>
      </c>
      <c r="F30" s="69">
        <v>2488</v>
      </c>
      <c r="G30" s="69">
        <v>3732</v>
      </c>
      <c r="H30" s="69">
        <v>4976</v>
      </c>
      <c r="I30" s="124">
        <v>2264</v>
      </c>
      <c r="J30" s="70">
        <v>2264</v>
      </c>
    </row>
    <row r="31" spans="2:12" s="2" customFormat="1" ht="20.100000000000001" customHeight="1">
      <c r="B31" s="105">
        <f t="shared" si="0"/>
        <v>80201</v>
      </c>
      <c r="C31" s="71">
        <v>26</v>
      </c>
      <c r="D31" s="125">
        <v>83900</v>
      </c>
      <c r="E31" s="126">
        <v>1301</v>
      </c>
      <c r="F31" s="126">
        <v>2602</v>
      </c>
      <c r="G31" s="126">
        <v>3903</v>
      </c>
      <c r="H31" s="126">
        <v>5204</v>
      </c>
      <c r="I31" s="127">
        <v>2368</v>
      </c>
      <c r="J31" s="128">
        <v>2368</v>
      </c>
    </row>
    <row r="32" spans="2:12" s="2" customFormat="1" ht="20.100000000000001" customHeight="1">
      <c r="B32" s="105">
        <f t="shared" si="0"/>
        <v>83901</v>
      </c>
      <c r="C32" s="61">
        <v>27</v>
      </c>
      <c r="D32" s="120">
        <v>87600</v>
      </c>
      <c r="E32" s="63">
        <v>1359</v>
      </c>
      <c r="F32" s="63">
        <v>2718</v>
      </c>
      <c r="G32" s="63">
        <v>4077</v>
      </c>
      <c r="H32" s="63">
        <v>5436</v>
      </c>
      <c r="I32" s="121">
        <v>2473</v>
      </c>
      <c r="J32" s="66">
        <v>2473</v>
      </c>
    </row>
    <row r="33" spans="2:10" s="2" customFormat="1" ht="20.100000000000001" customHeight="1">
      <c r="B33" s="105">
        <f t="shared" si="0"/>
        <v>87601</v>
      </c>
      <c r="C33" s="61">
        <v>28</v>
      </c>
      <c r="D33" s="120">
        <v>92100</v>
      </c>
      <c r="E33" s="63">
        <v>1428</v>
      </c>
      <c r="F33" s="63">
        <v>2856</v>
      </c>
      <c r="G33" s="63">
        <v>4284</v>
      </c>
      <c r="H33" s="63">
        <v>5712</v>
      </c>
      <c r="I33" s="121">
        <v>2600</v>
      </c>
      <c r="J33" s="66">
        <v>2600</v>
      </c>
    </row>
    <row r="34" spans="2:10" s="2" customFormat="1" ht="20.100000000000001" customHeight="1">
      <c r="B34" s="105">
        <f t="shared" si="0"/>
        <v>92101</v>
      </c>
      <c r="C34" s="61">
        <v>29</v>
      </c>
      <c r="D34" s="120">
        <v>96600</v>
      </c>
      <c r="E34" s="63">
        <v>1498</v>
      </c>
      <c r="F34" s="63">
        <v>2996</v>
      </c>
      <c r="G34" s="63">
        <v>4494</v>
      </c>
      <c r="H34" s="63">
        <v>5992</v>
      </c>
      <c r="I34" s="121">
        <v>2727</v>
      </c>
      <c r="J34" s="66">
        <v>2727</v>
      </c>
    </row>
    <row r="35" spans="2:10" s="2" customFormat="1" ht="20.100000000000001" customHeight="1">
      <c r="B35" s="105">
        <f t="shared" si="0"/>
        <v>96601</v>
      </c>
      <c r="C35" s="67">
        <v>30</v>
      </c>
      <c r="D35" s="123">
        <v>101100</v>
      </c>
      <c r="E35" s="68">
        <v>1568</v>
      </c>
      <c r="F35" s="69">
        <v>3136</v>
      </c>
      <c r="G35" s="69">
        <v>4704</v>
      </c>
      <c r="H35" s="69">
        <v>6272</v>
      </c>
      <c r="I35" s="124">
        <v>2854</v>
      </c>
      <c r="J35" s="70">
        <v>2854</v>
      </c>
    </row>
    <row r="36" spans="2:10" s="2" customFormat="1" ht="20.100000000000001" customHeight="1">
      <c r="B36" s="105">
        <f t="shared" si="0"/>
        <v>101101</v>
      </c>
      <c r="C36" s="71">
        <v>31</v>
      </c>
      <c r="D36" s="125">
        <v>105600</v>
      </c>
      <c r="E36" s="126">
        <v>1638</v>
      </c>
      <c r="F36" s="126">
        <v>3276</v>
      </c>
      <c r="G36" s="126">
        <v>4914</v>
      </c>
      <c r="H36" s="126">
        <v>6552</v>
      </c>
      <c r="I36" s="127">
        <v>2981</v>
      </c>
      <c r="J36" s="128">
        <v>2981</v>
      </c>
    </row>
    <row r="37" spans="2:10" s="2" customFormat="1" ht="20.100000000000001" customHeight="1">
      <c r="B37" s="105">
        <f t="shared" si="0"/>
        <v>105601</v>
      </c>
      <c r="C37" s="61">
        <v>32</v>
      </c>
      <c r="D37" s="120">
        <v>110100</v>
      </c>
      <c r="E37" s="63">
        <v>1708</v>
      </c>
      <c r="F37" s="63">
        <v>3416</v>
      </c>
      <c r="G37" s="63">
        <v>5124</v>
      </c>
      <c r="H37" s="63">
        <v>6832</v>
      </c>
      <c r="I37" s="121">
        <v>3108</v>
      </c>
      <c r="J37" s="66">
        <v>3108</v>
      </c>
    </row>
    <row r="38" spans="2:10" s="2" customFormat="1" ht="20.100000000000001" customHeight="1">
      <c r="B38" s="105">
        <f t="shared" si="0"/>
        <v>110101</v>
      </c>
      <c r="C38" s="61">
        <v>33</v>
      </c>
      <c r="D38" s="120">
        <v>115500</v>
      </c>
      <c r="E38" s="63">
        <v>1791</v>
      </c>
      <c r="F38" s="63">
        <v>3582</v>
      </c>
      <c r="G38" s="63">
        <v>5373</v>
      </c>
      <c r="H38" s="63">
        <v>7164</v>
      </c>
      <c r="I38" s="121">
        <v>3260</v>
      </c>
      <c r="J38" s="66">
        <v>3260</v>
      </c>
    </row>
    <row r="39" spans="2:10" s="2" customFormat="1" ht="20.100000000000001" customHeight="1">
      <c r="B39" s="105">
        <f t="shared" si="0"/>
        <v>115501</v>
      </c>
      <c r="C39" s="61">
        <v>34</v>
      </c>
      <c r="D39" s="120">
        <v>120900</v>
      </c>
      <c r="E39" s="63">
        <v>1875</v>
      </c>
      <c r="F39" s="63">
        <v>3750</v>
      </c>
      <c r="G39" s="63">
        <v>5625</v>
      </c>
      <c r="H39" s="63">
        <v>7500</v>
      </c>
      <c r="I39" s="121">
        <v>3413</v>
      </c>
      <c r="J39" s="66">
        <v>3413</v>
      </c>
    </row>
    <row r="40" spans="2:10" s="2" customFormat="1" ht="20.100000000000001" customHeight="1">
      <c r="B40" s="105">
        <f t="shared" si="0"/>
        <v>120901</v>
      </c>
      <c r="C40" s="67">
        <v>35</v>
      </c>
      <c r="D40" s="123">
        <v>126300</v>
      </c>
      <c r="E40" s="68">
        <v>1959</v>
      </c>
      <c r="F40" s="69">
        <v>3918</v>
      </c>
      <c r="G40" s="69">
        <v>5877</v>
      </c>
      <c r="H40" s="69">
        <v>7836</v>
      </c>
      <c r="I40" s="124">
        <v>3565</v>
      </c>
      <c r="J40" s="70">
        <v>3565</v>
      </c>
    </row>
    <row r="41" spans="2:10" s="2" customFormat="1" ht="20.100000000000001" customHeight="1">
      <c r="B41" s="105">
        <f t="shared" si="0"/>
        <v>126301</v>
      </c>
      <c r="C41" s="71">
        <v>36</v>
      </c>
      <c r="D41" s="125">
        <v>131700</v>
      </c>
      <c r="E41" s="126">
        <v>2043</v>
      </c>
      <c r="F41" s="126">
        <v>4086</v>
      </c>
      <c r="G41" s="126">
        <v>6129</v>
      </c>
      <c r="H41" s="126">
        <v>8172</v>
      </c>
      <c r="I41" s="127">
        <v>3718</v>
      </c>
      <c r="J41" s="128">
        <v>3718</v>
      </c>
    </row>
    <row r="42" spans="2:10" s="2" customFormat="1" ht="20.100000000000001" customHeight="1">
      <c r="B42" s="105">
        <f t="shared" si="0"/>
        <v>131701</v>
      </c>
      <c r="C42" s="61">
        <v>37</v>
      </c>
      <c r="D42" s="120">
        <v>137100</v>
      </c>
      <c r="E42" s="63">
        <v>2126</v>
      </c>
      <c r="F42" s="63">
        <v>4252</v>
      </c>
      <c r="G42" s="63">
        <v>6378</v>
      </c>
      <c r="H42" s="63">
        <v>8504</v>
      </c>
      <c r="I42" s="121">
        <v>3870</v>
      </c>
      <c r="J42" s="66">
        <v>3870</v>
      </c>
    </row>
    <row r="43" spans="2:10" s="2" customFormat="1" ht="20.100000000000001" customHeight="1">
      <c r="B43" s="105">
        <f t="shared" si="0"/>
        <v>137101</v>
      </c>
      <c r="C43" s="61">
        <v>38</v>
      </c>
      <c r="D43" s="120">
        <v>142500</v>
      </c>
      <c r="E43" s="63">
        <v>2210</v>
      </c>
      <c r="F43" s="63">
        <v>4420</v>
      </c>
      <c r="G43" s="63">
        <v>6630</v>
      </c>
      <c r="H43" s="63">
        <v>8840</v>
      </c>
      <c r="I43" s="121">
        <v>4023</v>
      </c>
      <c r="J43" s="66">
        <v>4023</v>
      </c>
    </row>
    <row r="44" spans="2:10" s="2" customFormat="1" ht="20.100000000000001" customHeight="1">
      <c r="B44" s="105">
        <f t="shared" si="0"/>
        <v>142501</v>
      </c>
      <c r="C44" s="61">
        <v>39</v>
      </c>
      <c r="D44" s="120">
        <v>147900</v>
      </c>
      <c r="E44" s="63">
        <v>2294</v>
      </c>
      <c r="F44" s="63">
        <v>4588</v>
      </c>
      <c r="G44" s="63">
        <v>6882</v>
      </c>
      <c r="H44" s="63">
        <v>9176</v>
      </c>
      <c r="I44" s="121">
        <v>4175</v>
      </c>
      <c r="J44" s="66">
        <v>4175</v>
      </c>
    </row>
    <row r="45" spans="2:10" s="2" customFormat="1" ht="20.100000000000001" customHeight="1">
      <c r="B45" s="105">
        <f t="shared" si="0"/>
        <v>147901</v>
      </c>
      <c r="C45" s="67">
        <v>40</v>
      </c>
      <c r="D45" s="123">
        <v>150000</v>
      </c>
      <c r="E45" s="68">
        <v>2327</v>
      </c>
      <c r="F45" s="69">
        <v>4654</v>
      </c>
      <c r="G45" s="69">
        <v>6981</v>
      </c>
      <c r="H45" s="69">
        <v>9308</v>
      </c>
      <c r="I45" s="124">
        <v>4234</v>
      </c>
      <c r="J45" s="70">
        <v>4234</v>
      </c>
    </row>
    <row r="46" spans="2:10" s="2" customFormat="1" ht="20.100000000000001" customHeight="1">
      <c r="B46" s="105">
        <f t="shared" si="0"/>
        <v>150001</v>
      </c>
      <c r="C46" s="71">
        <v>41</v>
      </c>
      <c r="D46" s="125">
        <v>156400</v>
      </c>
      <c r="E46" s="126">
        <v>2426</v>
      </c>
      <c r="F46" s="126">
        <v>4852</v>
      </c>
      <c r="G46" s="126">
        <v>7278</v>
      </c>
      <c r="H46" s="126">
        <v>9704</v>
      </c>
      <c r="I46" s="127">
        <v>4415</v>
      </c>
      <c r="J46" s="128">
        <v>4415</v>
      </c>
    </row>
    <row r="47" spans="2:10" s="2" customFormat="1" ht="20.100000000000001" customHeight="1">
      <c r="B47" s="105">
        <f t="shared" si="0"/>
        <v>156401</v>
      </c>
      <c r="C47" s="61">
        <v>42</v>
      </c>
      <c r="D47" s="120">
        <v>162800</v>
      </c>
      <c r="E47" s="63">
        <v>2525</v>
      </c>
      <c r="F47" s="63">
        <v>5050</v>
      </c>
      <c r="G47" s="63">
        <v>7575</v>
      </c>
      <c r="H47" s="63">
        <v>10100</v>
      </c>
      <c r="I47" s="121">
        <v>4596</v>
      </c>
      <c r="J47" s="66">
        <v>4596</v>
      </c>
    </row>
    <row r="48" spans="2:10" s="2" customFormat="1" ht="20.100000000000001" customHeight="1">
      <c r="B48" s="105">
        <f t="shared" si="0"/>
        <v>162801</v>
      </c>
      <c r="C48" s="61">
        <v>43</v>
      </c>
      <c r="D48" s="120">
        <v>169200</v>
      </c>
      <c r="E48" s="63">
        <v>2624</v>
      </c>
      <c r="F48" s="63">
        <v>5248</v>
      </c>
      <c r="G48" s="63">
        <v>7872</v>
      </c>
      <c r="H48" s="63">
        <v>10496</v>
      </c>
      <c r="I48" s="121">
        <v>4776</v>
      </c>
      <c r="J48" s="66">
        <v>4776</v>
      </c>
    </row>
    <row r="49" spans="1:10" s="2" customFormat="1" ht="20.100000000000001" customHeight="1">
      <c r="B49" s="105">
        <f t="shared" si="0"/>
        <v>169201</v>
      </c>
      <c r="C49" s="61">
        <v>44</v>
      </c>
      <c r="D49" s="120">
        <v>175600</v>
      </c>
      <c r="E49" s="63">
        <v>2724</v>
      </c>
      <c r="F49" s="63">
        <v>5448</v>
      </c>
      <c r="G49" s="63">
        <v>8172</v>
      </c>
      <c r="H49" s="63">
        <v>10896</v>
      </c>
      <c r="I49" s="121">
        <v>4957</v>
      </c>
      <c r="J49" s="66">
        <v>4957</v>
      </c>
    </row>
    <row r="50" spans="1:10" s="2" customFormat="1" ht="20.100000000000001" customHeight="1">
      <c r="B50" s="105">
        <f t="shared" si="0"/>
        <v>175601</v>
      </c>
      <c r="C50" s="67">
        <v>45</v>
      </c>
      <c r="D50" s="123">
        <v>182000</v>
      </c>
      <c r="E50" s="68">
        <v>2823</v>
      </c>
      <c r="F50" s="69">
        <v>5646</v>
      </c>
      <c r="G50" s="69">
        <v>8469</v>
      </c>
      <c r="H50" s="69">
        <v>11292</v>
      </c>
      <c r="I50" s="124">
        <v>5138</v>
      </c>
      <c r="J50" s="70">
        <v>5138</v>
      </c>
    </row>
    <row r="51" spans="1:10" s="2" customFormat="1" ht="20.100000000000001" customHeight="1">
      <c r="B51" s="105">
        <f t="shared" si="0"/>
        <v>182001</v>
      </c>
      <c r="C51" s="71">
        <v>46</v>
      </c>
      <c r="D51" s="125">
        <v>189500</v>
      </c>
      <c r="E51" s="126">
        <v>2939</v>
      </c>
      <c r="F51" s="126">
        <v>5878</v>
      </c>
      <c r="G51" s="126">
        <v>8817</v>
      </c>
      <c r="H51" s="126">
        <v>11756</v>
      </c>
      <c r="I51" s="127">
        <v>5349</v>
      </c>
      <c r="J51" s="128">
        <v>5349</v>
      </c>
    </row>
    <row r="52" spans="1:10" ht="20.100000000000001" customHeight="1">
      <c r="B52" s="105">
        <f t="shared" si="0"/>
        <v>189501</v>
      </c>
      <c r="C52" s="61">
        <v>47</v>
      </c>
      <c r="D52" s="120">
        <v>197000</v>
      </c>
      <c r="E52" s="63">
        <v>3055</v>
      </c>
      <c r="F52" s="63">
        <v>6110</v>
      </c>
      <c r="G52" s="63">
        <v>9165</v>
      </c>
      <c r="H52" s="63">
        <v>12220</v>
      </c>
      <c r="I52" s="121">
        <v>5561</v>
      </c>
      <c r="J52" s="66">
        <v>5561</v>
      </c>
    </row>
    <row r="53" spans="1:10" s="92" customFormat="1" ht="20.100000000000001" customHeight="1">
      <c r="B53" s="105">
        <f t="shared" si="0"/>
        <v>197001</v>
      </c>
      <c r="C53" s="61">
        <v>48</v>
      </c>
      <c r="D53" s="120">
        <v>204500</v>
      </c>
      <c r="E53" s="63">
        <v>3172</v>
      </c>
      <c r="F53" s="63">
        <v>6344</v>
      </c>
      <c r="G53" s="63">
        <v>9516</v>
      </c>
      <c r="H53" s="63">
        <v>12688</v>
      </c>
      <c r="I53" s="121">
        <v>5773</v>
      </c>
      <c r="J53" s="66">
        <v>5773</v>
      </c>
    </row>
    <row r="54" spans="1:10" s="94" customFormat="1" ht="20.100000000000001" customHeight="1">
      <c r="B54" s="105">
        <f t="shared" si="0"/>
        <v>204501</v>
      </c>
      <c r="C54" s="61">
        <v>49</v>
      </c>
      <c r="D54" s="120">
        <v>212000</v>
      </c>
      <c r="E54" s="63">
        <v>3288</v>
      </c>
      <c r="F54" s="63">
        <v>6576</v>
      </c>
      <c r="G54" s="63">
        <v>9864</v>
      </c>
      <c r="H54" s="63">
        <v>13152</v>
      </c>
      <c r="I54" s="121">
        <v>5984</v>
      </c>
      <c r="J54" s="66">
        <v>5984</v>
      </c>
    </row>
    <row r="55" spans="1:10" s="110" customFormat="1" ht="20.100000000000001" customHeight="1" thickBot="1">
      <c r="B55" s="105">
        <f t="shared" si="0"/>
        <v>212001</v>
      </c>
      <c r="C55" s="72">
        <v>50</v>
      </c>
      <c r="D55" s="122">
        <v>219500</v>
      </c>
      <c r="E55" s="73">
        <v>3404</v>
      </c>
      <c r="F55" s="73">
        <v>6808</v>
      </c>
      <c r="G55" s="73">
        <v>10212</v>
      </c>
      <c r="H55" s="73">
        <v>13616</v>
      </c>
      <c r="I55" s="80">
        <v>6196</v>
      </c>
      <c r="J55" s="74">
        <v>6196</v>
      </c>
    </row>
    <row r="56" spans="1:10" s="94" customFormat="1" ht="20.100000000000001" customHeight="1">
      <c r="B56" s="107"/>
      <c r="D56" s="93"/>
      <c r="E56" s="93"/>
      <c r="F56" s="93"/>
      <c r="G56" s="93"/>
      <c r="H56" s="93"/>
      <c r="I56" s="93"/>
      <c r="J56" s="93"/>
    </row>
    <row r="57" spans="1:10" s="94" customFormat="1" ht="20.100000000000001" customHeight="1">
      <c r="B57" s="108"/>
      <c r="D57" s="93"/>
      <c r="E57" s="93"/>
      <c r="F57" s="93"/>
      <c r="G57" s="93"/>
      <c r="H57" s="93"/>
      <c r="I57" s="93"/>
      <c r="J57" s="93"/>
    </row>
    <row r="58" spans="1:10" s="94" customFormat="1" ht="20.100000000000001" customHeight="1">
      <c r="B58" s="108"/>
      <c r="C58" s="89"/>
      <c r="D58" s="93"/>
      <c r="E58" s="93"/>
      <c r="F58" s="93"/>
      <c r="G58" s="93"/>
      <c r="H58" s="93"/>
      <c r="I58" s="93"/>
      <c r="J58" s="93"/>
    </row>
    <row r="59" spans="1:10" s="94" customFormat="1" ht="20.100000000000001" customHeight="1">
      <c r="B59" s="108"/>
      <c r="C59" s="89"/>
      <c r="D59" s="93"/>
      <c r="E59" s="93"/>
      <c r="F59" s="93"/>
      <c r="G59" s="93"/>
      <c r="H59" s="93"/>
      <c r="I59" s="93"/>
      <c r="J59" s="93"/>
    </row>
    <row r="60" spans="1:10" s="94" customFormat="1" ht="20.100000000000001" customHeight="1">
      <c r="B60" s="108"/>
      <c r="C60" s="89"/>
      <c r="D60" s="90"/>
      <c r="E60" s="90"/>
      <c r="F60" s="91"/>
      <c r="G60" s="91"/>
      <c r="H60" s="91"/>
      <c r="I60" s="91"/>
      <c r="J60" s="91"/>
    </row>
    <row r="61" spans="1:10" s="94" customFormat="1" ht="20.100000000000001" customHeight="1">
      <c r="B61" s="107"/>
      <c r="C61" s="89"/>
      <c r="D61" s="93"/>
      <c r="E61" s="93"/>
      <c r="F61" s="93"/>
      <c r="G61" s="93"/>
      <c r="H61" s="93"/>
      <c r="I61" s="93"/>
      <c r="J61" s="93"/>
    </row>
    <row r="62" spans="1:10" s="94" customFormat="1" ht="20.100000000000001" customHeight="1">
      <c r="B62" s="108"/>
      <c r="C62" s="89"/>
      <c r="D62" s="93"/>
      <c r="E62" s="93"/>
      <c r="F62" s="93"/>
      <c r="G62" s="93"/>
      <c r="H62" s="93"/>
      <c r="I62" s="93"/>
      <c r="J62" s="93"/>
    </row>
    <row r="63" spans="1:10" s="92" customFormat="1" ht="20.100000000000001" customHeight="1">
      <c r="A63" s="94"/>
      <c r="B63" s="108"/>
      <c r="C63" s="89"/>
      <c r="D63" s="90"/>
      <c r="E63" s="90"/>
      <c r="F63" s="91"/>
      <c r="G63" s="91"/>
      <c r="H63" s="91"/>
      <c r="I63" s="91"/>
      <c r="J63" s="91"/>
    </row>
    <row r="64" spans="1:10" s="92" customFormat="1" ht="20.100000000000001" customHeight="1">
      <c r="B64" s="107"/>
      <c r="C64" s="89"/>
      <c r="D64" s="93"/>
      <c r="E64" s="93"/>
      <c r="F64" s="93"/>
      <c r="G64" s="93"/>
      <c r="H64" s="93"/>
      <c r="I64" s="93"/>
      <c r="J64" s="93"/>
    </row>
    <row r="65" spans="1:10" s="94" customFormat="1" ht="20.100000000000001" customHeight="1">
      <c r="B65" s="108"/>
      <c r="C65" s="89"/>
      <c r="D65" s="93"/>
      <c r="E65" s="93"/>
      <c r="F65" s="93"/>
      <c r="G65" s="93"/>
      <c r="H65" s="93"/>
      <c r="I65" s="93"/>
      <c r="J65" s="93"/>
    </row>
    <row r="66" spans="1:10" s="94" customFormat="1" ht="20.100000000000001" customHeight="1">
      <c r="B66" s="108"/>
      <c r="C66" s="89"/>
      <c r="D66" s="93"/>
      <c r="E66" s="93"/>
      <c r="F66" s="93"/>
      <c r="G66" s="93"/>
      <c r="H66" s="93"/>
      <c r="I66" s="93"/>
      <c r="J66" s="93"/>
    </row>
    <row r="67" spans="1:10" s="94" customFormat="1" ht="20.100000000000001" customHeight="1">
      <c r="B67" s="108"/>
      <c r="C67" s="89"/>
      <c r="D67" s="93"/>
      <c r="E67" s="93"/>
      <c r="F67" s="93"/>
      <c r="G67" s="93"/>
      <c r="H67" s="93"/>
      <c r="I67" s="93"/>
      <c r="J67" s="93"/>
    </row>
    <row r="68" spans="1:10" s="94" customFormat="1" ht="20.100000000000001" customHeight="1">
      <c r="B68" s="108"/>
      <c r="C68" s="89"/>
      <c r="D68" s="93"/>
      <c r="E68" s="93"/>
      <c r="F68" s="93"/>
      <c r="G68" s="93"/>
      <c r="H68" s="93"/>
      <c r="I68" s="93"/>
      <c r="J68" s="93"/>
    </row>
    <row r="69" spans="1:10" s="92" customFormat="1" ht="20.100000000000001" customHeight="1">
      <c r="A69" s="94"/>
      <c r="B69" s="108"/>
      <c r="C69" s="89"/>
      <c r="D69" s="93"/>
      <c r="E69" s="93"/>
      <c r="F69" s="93"/>
      <c r="G69" s="93"/>
      <c r="H69" s="93"/>
      <c r="I69" s="93"/>
      <c r="J69" s="93"/>
    </row>
    <row r="70" spans="1:10" ht="20.100000000000001" customHeight="1">
      <c r="A70" s="94"/>
      <c r="B70" s="108"/>
      <c r="C70" s="89"/>
      <c r="D70" s="95"/>
      <c r="E70" s="95"/>
      <c r="F70" s="95"/>
      <c r="G70" s="95"/>
      <c r="H70" s="95"/>
      <c r="I70" s="95"/>
      <c r="J70" s="95"/>
    </row>
    <row r="71" spans="1:10" s="94" customFormat="1" ht="20.100000000000001" customHeight="1">
      <c r="B71" s="108"/>
      <c r="C71" s="89"/>
      <c r="D71" s="95"/>
      <c r="E71" s="95"/>
      <c r="F71" s="95"/>
      <c r="G71" s="95"/>
      <c r="H71" s="95"/>
      <c r="I71" s="95"/>
      <c r="J71" s="95"/>
    </row>
    <row r="72" spans="1:10" s="94" customFormat="1" ht="20.100000000000001" customHeight="1">
      <c r="B72" s="108"/>
      <c r="C72" s="89"/>
      <c r="D72" s="93"/>
      <c r="E72" s="93"/>
      <c r="F72" s="93"/>
      <c r="G72" s="93"/>
      <c r="H72" s="93"/>
      <c r="I72" s="93"/>
      <c r="J72" s="93"/>
    </row>
    <row r="73" spans="1:10" s="94" customFormat="1" ht="20.100000000000001" customHeight="1">
      <c r="B73" s="108"/>
      <c r="C73" s="89"/>
      <c r="D73" s="93"/>
      <c r="E73" s="93"/>
      <c r="F73" s="93"/>
      <c r="G73" s="93"/>
      <c r="H73" s="93"/>
      <c r="I73" s="93"/>
      <c r="J73" s="93"/>
    </row>
    <row r="74" spans="1:10" s="94" customFormat="1" ht="20.100000000000001" customHeight="1">
      <c r="B74" s="108"/>
      <c r="C74" s="89"/>
      <c r="D74" s="90"/>
      <c r="E74" s="90"/>
      <c r="F74" s="91"/>
      <c r="G74" s="91"/>
      <c r="H74" s="91"/>
      <c r="I74" s="91"/>
      <c r="J74" s="91"/>
    </row>
    <row r="75" spans="1:10" s="92" customFormat="1" ht="20.100000000000001" customHeight="1">
      <c r="B75" s="107"/>
      <c r="C75" s="89"/>
      <c r="D75" s="90"/>
      <c r="E75" s="90"/>
      <c r="F75" s="91"/>
      <c r="G75" s="91"/>
      <c r="H75" s="91"/>
      <c r="I75" s="91"/>
      <c r="J75" s="91"/>
    </row>
    <row r="76" spans="1:10" s="92" customFormat="1" ht="20.100000000000001" customHeight="1">
      <c r="B76" s="107"/>
      <c r="C76" s="89"/>
      <c r="D76" s="90"/>
      <c r="E76" s="90"/>
      <c r="F76" s="91"/>
      <c r="G76" s="91"/>
      <c r="H76" s="91"/>
      <c r="I76" s="91"/>
      <c r="J76" s="91"/>
    </row>
    <row r="77" spans="1:10" s="92" customFormat="1" ht="20.100000000000001" customHeight="1">
      <c r="B77" s="107"/>
      <c r="C77" s="13"/>
      <c r="D77" s="9"/>
      <c r="E77" s="9"/>
      <c r="F77" s="17"/>
      <c r="G77" s="17"/>
      <c r="H77" s="17"/>
      <c r="I77" s="17"/>
      <c r="J77" s="9"/>
    </row>
  </sheetData>
  <sheetProtection password="DDF9" sheet="1" objects="1" scenarios="1"/>
  <sortState ref="A65:J79">
    <sortCondition descending="1" ref="A65:A79"/>
  </sortState>
  <mergeCells count="5">
    <mergeCell ref="J3:J4"/>
    <mergeCell ref="B3:B4"/>
    <mergeCell ref="C3:C4"/>
    <mergeCell ref="E3:H3"/>
    <mergeCell ref="I3:I4"/>
  </mergeCells>
  <phoneticPr fontId="2" type="noConversion"/>
  <printOptions horizontalCentered="1"/>
  <pageMargins left="0.74803149606299213" right="0.74803149606299213" top="0.98425196850393704" bottom="0.39370078740157483" header="0.51181102362204722" footer="0.51181102362204722"/>
  <pageSetup paperSize="9" orientation="portrait" horizontalDpi="300" r:id="rId1"/>
  <headerFooter alignWithMargins="0">
    <oddHeader>&amp;L&amp;"標楷體,標準"
單位：元&amp;C&amp;"標楷體,標準"&amp;13 105年(公)健保保費分攤表&amp;R&amp;"Times New Roman,標準"
105.01.01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1"/>
  <sheetViews>
    <sheetView workbookViewId="0">
      <pane ySplit="2" topLeftCell="A3" activePane="bottomLeft" state="frozenSplit"/>
      <selection pane="bottomLeft" activeCell="A10" sqref="A10"/>
    </sheetView>
  </sheetViews>
  <sheetFormatPr defaultRowHeight="20.100000000000001" customHeight="1"/>
  <cols>
    <col min="3" max="3" width="8" customWidth="1"/>
    <col min="4" max="4" width="18.625" customWidth="1"/>
    <col min="5" max="5" width="13.625" customWidth="1"/>
    <col min="6" max="6" width="17.375" customWidth="1"/>
    <col min="7" max="7" width="21.5" customWidth="1"/>
    <col min="8" max="8" width="18.25" customWidth="1"/>
  </cols>
  <sheetData>
    <row r="1" spans="1:14" ht="20.100000000000001" customHeight="1" thickBot="1">
      <c r="A1" s="175" t="s">
        <v>117</v>
      </c>
      <c r="B1" s="175"/>
      <c r="C1" s="175"/>
      <c r="D1" s="175"/>
      <c r="E1" s="175"/>
      <c r="F1" s="175"/>
      <c r="G1" s="175"/>
      <c r="H1" s="20"/>
    </row>
    <row r="2" spans="1:14" ht="20.100000000000001" customHeight="1" thickBot="1">
      <c r="A2" s="21" t="s">
        <v>62</v>
      </c>
      <c r="B2" s="22" t="s">
        <v>58</v>
      </c>
      <c r="C2" s="22" t="s">
        <v>63</v>
      </c>
      <c r="D2" s="22" t="s">
        <v>92</v>
      </c>
      <c r="E2" s="22" t="s">
        <v>64</v>
      </c>
      <c r="F2" s="22" t="s">
        <v>65</v>
      </c>
      <c r="G2" s="23" t="s">
        <v>66</v>
      </c>
    </row>
    <row r="3" spans="1:14" ht="20.100000000000001" hidden="1" customHeight="1" thickBot="1">
      <c r="A3" s="37">
        <v>0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9">
        <v>0</v>
      </c>
    </row>
    <row r="4" spans="1:14" ht="20.100000000000001" customHeight="1" thickBot="1">
      <c r="A4" s="24">
        <v>90</v>
      </c>
      <c r="B4" s="25">
        <v>16870</v>
      </c>
      <c r="C4" s="26">
        <v>0.12</v>
      </c>
      <c r="D4" s="27">
        <v>1417</v>
      </c>
      <c r="E4" s="27">
        <v>1316</v>
      </c>
      <c r="F4" s="25">
        <v>1316</v>
      </c>
      <c r="G4" s="28">
        <v>4049</v>
      </c>
      <c r="I4" s="29"/>
      <c r="J4" s="29"/>
      <c r="K4" s="29"/>
      <c r="L4" s="29"/>
      <c r="M4" s="177"/>
      <c r="N4" s="29"/>
    </row>
    <row r="5" spans="1:14" ht="20.100000000000001" customHeight="1" thickBot="1">
      <c r="A5" s="24">
        <v>100</v>
      </c>
      <c r="B5" s="25">
        <v>17620</v>
      </c>
      <c r="C5" s="26">
        <v>0.12</v>
      </c>
      <c r="D5" s="27">
        <v>1480</v>
      </c>
      <c r="E5" s="27">
        <v>1374</v>
      </c>
      <c r="F5" s="25">
        <v>1375</v>
      </c>
      <c r="G5" s="28">
        <v>4229</v>
      </c>
      <c r="I5" s="29"/>
      <c r="J5" s="29"/>
      <c r="K5" s="29"/>
      <c r="L5" s="29"/>
      <c r="M5" s="177"/>
      <c r="N5" s="29"/>
    </row>
    <row r="6" spans="1:14" ht="20.100000000000001" customHeight="1" thickBot="1">
      <c r="A6" s="24">
        <v>110</v>
      </c>
      <c r="B6" s="25">
        <v>18360</v>
      </c>
      <c r="C6" s="26">
        <v>0.12</v>
      </c>
      <c r="D6" s="27">
        <v>1542</v>
      </c>
      <c r="E6" s="27">
        <v>1432</v>
      </c>
      <c r="F6" s="25">
        <v>1432</v>
      </c>
      <c r="G6" s="28">
        <v>4406</v>
      </c>
      <c r="I6" s="29"/>
      <c r="J6" s="29"/>
      <c r="K6" s="29"/>
      <c r="L6" s="29"/>
      <c r="M6" s="177"/>
      <c r="N6" s="29"/>
    </row>
    <row r="7" spans="1:14" ht="20.100000000000001" customHeight="1" thickBot="1">
      <c r="A7" s="24">
        <v>120</v>
      </c>
      <c r="B7" s="25">
        <v>19100</v>
      </c>
      <c r="C7" s="26">
        <v>0.12</v>
      </c>
      <c r="D7" s="27">
        <v>1604</v>
      </c>
      <c r="E7" s="27">
        <v>1490</v>
      </c>
      <c r="F7" s="25">
        <v>1490</v>
      </c>
      <c r="G7" s="28">
        <v>4584</v>
      </c>
      <c r="I7" s="29"/>
      <c r="J7" s="29"/>
      <c r="K7" s="29"/>
      <c r="L7" s="29"/>
      <c r="M7" s="177"/>
      <c r="N7" s="29"/>
    </row>
    <row r="8" spans="1:14" ht="20.100000000000001" customHeight="1" thickBot="1">
      <c r="A8" s="24">
        <v>130</v>
      </c>
      <c r="B8" s="25">
        <v>19850</v>
      </c>
      <c r="C8" s="26">
        <v>0.12</v>
      </c>
      <c r="D8" s="27">
        <v>1667</v>
      </c>
      <c r="E8" s="27">
        <v>1548</v>
      </c>
      <c r="F8" s="25">
        <v>1549</v>
      </c>
      <c r="G8" s="28">
        <v>4764</v>
      </c>
      <c r="I8" s="29"/>
      <c r="J8" s="29"/>
      <c r="K8" s="29"/>
      <c r="L8" s="29"/>
      <c r="M8" s="177"/>
      <c r="N8" s="29"/>
    </row>
    <row r="9" spans="1:14" ht="20.100000000000001" customHeight="1" thickBot="1">
      <c r="A9" s="24">
        <v>140</v>
      </c>
      <c r="B9" s="25">
        <v>20590</v>
      </c>
      <c r="C9" s="26">
        <v>0.12</v>
      </c>
      <c r="D9" s="27">
        <v>1730</v>
      </c>
      <c r="E9" s="27">
        <v>1606</v>
      </c>
      <c r="F9" s="25">
        <v>1606</v>
      </c>
      <c r="G9" s="28">
        <v>4942</v>
      </c>
      <c r="I9" s="29"/>
      <c r="J9" s="29"/>
      <c r="K9" s="29"/>
      <c r="L9" s="29"/>
      <c r="M9" s="177"/>
      <c r="N9" s="29"/>
    </row>
    <row r="10" spans="1:14" ht="20.100000000000001" customHeight="1" thickBot="1">
      <c r="A10" s="24">
        <v>150</v>
      </c>
      <c r="B10" s="25">
        <v>21330</v>
      </c>
      <c r="C10" s="26">
        <v>0.12</v>
      </c>
      <c r="D10" s="27">
        <v>1792</v>
      </c>
      <c r="E10" s="27">
        <v>1663</v>
      </c>
      <c r="F10" s="25">
        <v>1664</v>
      </c>
      <c r="G10" s="28">
        <v>5119</v>
      </c>
      <c r="I10" s="29"/>
      <c r="J10" s="29"/>
      <c r="K10" s="29"/>
      <c r="L10" s="29"/>
      <c r="M10" s="177"/>
      <c r="N10" s="29"/>
    </row>
    <row r="11" spans="1:14" ht="20.100000000000001" customHeight="1" thickBot="1">
      <c r="A11" s="24">
        <v>160</v>
      </c>
      <c r="B11" s="25">
        <v>22070</v>
      </c>
      <c r="C11" s="26">
        <v>0.12</v>
      </c>
      <c r="D11" s="27">
        <v>1854</v>
      </c>
      <c r="E11" s="27">
        <v>1721</v>
      </c>
      <c r="F11" s="25">
        <v>1722</v>
      </c>
      <c r="G11" s="28">
        <v>5297</v>
      </c>
      <c r="I11" s="29"/>
      <c r="J11" s="29"/>
      <c r="K11" s="29"/>
      <c r="L11" s="29"/>
      <c r="M11" s="177"/>
      <c r="N11" s="29"/>
    </row>
    <row r="12" spans="1:14" ht="20.100000000000001" customHeight="1" thickBot="1">
      <c r="A12" s="24">
        <v>170</v>
      </c>
      <c r="B12" s="25">
        <v>22820</v>
      </c>
      <c r="C12" s="26">
        <v>0.12</v>
      </c>
      <c r="D12" s="27">
        <v>1917</v>
      </c>
      <c r="E12" s="27">
        <v>1780</v>
      </c>
      <c r="F12" s="25">
        <v>1780</v>
      </c>
      <c r="G12" s="28">
        <v>5477</v>
      </c>
      <c r="I12" s="29"/>
      <c r="J12" s="29"/>
      <c r="K12" s="29"/>
      <c r="L12" s="29"/>
      <c r="M12" s="177"/>
      <c r="N12" s="29"/>
    </row>
    <row r="13" spans="1:14" ht="20.100000000000001" customHeight="1" thickBot="1">
      <c r="A13" s="24">
        <v>180</v>
      </c>
      <c r="B13" s="25">
        <v>23560</v>
      </c>
      <c r="C13" s="26">
        <v>0.12</v>
      </c>
      <c r="D13" s="27">
        <v>1979</v>
      </c>
      <c r="E13" s="27">
        <v>1837</v>
      </c>
      <c r="F13" s="25">
        <v>1838</v>
      </c>
      <c r="G13" s="28">
        <v>5654</v>
      </c>
      <c r="I13" s="29"/>
      <c r="J13" s="29"/>
      <c r="K13" s="29"/>
      <c r="L13" s="29"/>
      <c r="M13" s="177"/>
      <c r="N13" s="29"/>
    </row>
    <row r="14" spans="1:14" ht="20.100000000000001" customHeight="1" thickBot="1">
      <c r="A14" s="24">
        <v>190</v>
      </c>
      <c r="B14" s="25">
        <v>24300</v>
      </c>
      <c r="C14" s="26">
        <v>0.12</v>
      </c>
      <c r="D14" s="27">
        <v>2041</v>
      </c>
      <c r="E14" s="27">
        <v>1895</v>
      </c>
      <c r="F14" s="25">
        <v>1896</v>
      </c>
      <c r="G14" s="28">
        <v>5832</v>
      </c>
      <c r="I14" s="29"/>
      <c r="J14" s="29"/>
      <c r="K14" s="29"/>
      <c r="L14" s="29"/>
      <c r="M14" s="177"/>
      <c r="N14" s="29"/>
    </row>
    <row r="15" spans="1:14" ht="20.100000000000001" customHeight="1" thickBot="1">
      <c r="A15" s="24">
        <v>200</v>
      </c>
      <c r="B15" s="25">
        <v>25050</v>
      </c>
      <c r="C15" s="26">
        <v>0.12</v>
      </c>
      <c r="D15" s="27">
        <v>2104</v>
      </c>
      <c r="E15" s="27">
        <v>1954</v>
      </c>
      <c r="F15" s="25">
        <v>1954</v>
      </c>
      <c r="G15" s="28">
        <v>6012</v>
      </c>
      <c r="I15" s="29"/>
      <c r="J15" s="29"/>
      <c r="K15" s="29"/>
      <c r="L15" s="29"/>
      <c r="M15" s="177"/>
      <c r="N15" s="29"/>
    </row>
    <row r="16" spans="1:14" ht="20.100000000000001" customHeight="1" thickBot="1">
      <c r="A16" s="24">
        <v>210</v>
      </c>
      <c r="B16" s="25">
        <v>25790</v>
      </c>
      <c r="C16" s="26">
        <v>0.12</v>
      </c>
      <c r="D16" s="27">
        <v>2167</v>
      </c>
      <c r="E16" s="27">
        <v>2011</v>
      </c>
      <c r="F16" s="25">
        <v>2012</v>
      </c>
      <c r="G16" s="28">
        <v>6190</v>
      </c>
      <c r="I16" s="29"/>
      <c r="J16" s="29"/>
      <c r="K16" s="29"/>
      <c r="L16" s="29"/>
      <c r="M16" s="177"/>
      <c r="N16" s="29"/>
    </row>
    <row r="17" spans="1:14" ht="20.100000000000001" customHeight="1" thickBot="1">
      <c r="A17" s="24">
        <v>220</v>
      </c>
      <c r="B17" s="25">
        <v>26530</v>
      </c>
      <c r="C17" s="26">
        <v>0.12</v>
      </c>
      <c r="D17" s="27">
        <v>2228</v>
      </c>
      <c r="E17" s="27">
        <v>2069</v>
      </c>
      <c r="F17" s="25">
        <v>2070</v>
      </c>
      <c r="G17" s="28">
        <v>6367</v>
      </c>
      <c r="I17" s="29"/>
      <c r="J17" s="29"/>
      <c r="K17" s="29"/>
      <c r="L17" s="29"/>
      <c r="M17" s="177"/>
      <c r="N17" s="29"/>
    </row>
    <row r="18" spans="1:14" ht="20.100000000000001" customHeight="1" thickBot="1">
      <c r="A18" s="24">
        <v>230</v>
      </c>
      <c r="B18" s="25">
        <v>27280</v>
      </c>
      <c r="C18" s="26">
        <v>0.12</v>
      </c>
      <c r="D18" s="27">
        <v>2291</v>
      </c>
      <c r="E18" s="27">
        <v>2128</v>
      </c>
      <c r="F18" s="25">
        <v>2128</v>
      </c>
      <c r="G18" s="28">
        <v>6547</v>
      </c>
      <c r="I18" s="29"/>
      <c r="J18" s="29"/>
      <c r="K18" s="29"/>
      <c r="L18" s="29"/>
      <c r="M18" s="177"/>
      <c r="N18" s="29"/>
    </row>
    <row r="19" spans="1:14" ht="20.100000000000001" customHeight="1" thickBot="1">
      <c r="A19" s="24">
        <v>245</v>
      </c>
      <c r="B19" s="25">
        <v>28390</v>
      </c>
      <c r="C19" s="26">
        <v>0.12</v>
      </c>
      <c r="D19" s="27">
        <v>2385</v>
      </c>
      <c r="E19" s="27">
        <v>2214</v>
      </c>
      <c r="F19" s="25">
        <v>2215</v>
      </c>
      <c r="G19" s="28">
        <v>6814</v>
      </c>
      <c r="I19" s="29"/>
      <c r="J19" s="29"/>
      <c r="K19" s="29"/>
      <c r="L19" s="29"/>
      <c r="M19" s="177"/>
      <c r="N19" s="29"/>
    </row>
    <row r="20" spans="1:14" ht="20.100000000000001" customHeight="1" thickBot="1">
      <c r="A20" s="24">
        <v>260</v>
      </c>
      <c r="B20" s="25">
        <v>29500</v>
      </c>
      <c r="C20" s="26">
        <v>0.12</v>
      </c>
      <c r="D20" s="27">
        <v>2478</v>
      </c>
      <c r="E20" s="27">
        <v>2301</v>
      </c>
      <c r="F20" s="25">
        <v>2301</v>
      </c>
      <c r="G20" s="28">
        <v>7080</v>
      </c>
      <c r="I20" s="29"/>
      <c r="J20" s="29"/>
      <c r="K20" s="29"/>
      <c r="L20" s="29"/>
      <c r="M20" s="177"/>
      <c r="N20" s="29"/>
    </row>
    <row r="21" spans="1:14" ht="20.100000000000001" customHeight="1" thickBot="1">
      <c r="A21" s="24">
        <v>275</v>
      </c>
      <c r="B21" s="25">
        <v>30620</v>
      </c>
      <c r="C21" s="26">
        <v>0.12</v>
      </c>
      <c r="D21" s="27">
        <v>2572</v>
      </c>
      <c r="E21" s="27">
        <v>2388</v>
      </c>
      <c r="F21" s="25">
        <v>2389</v>
      </c>
      <c r="G21" s="28">
        <v>7349</v>
      </c>
      <c r="I21" s="29"/>
      <c r="J21" s="29"/>
      <c r="K21" s="29"/>
      <c r="L21" s="29"/>
      <c r="M21" s="177"/>
      <c r="N21" s="29"/>
    </row>
    <row r="22" spans="1:14" ht="20.100000000000001" customHeight="1" thickBot="1">
      <c r="A22" s="24">
        <v>290</v>
      </c>
      <c r="B22" s="25">
        <v>31730</v>
      </c>
      <c r="C22" s="26">
        <v>0.12</v>
      </c>
      <c r="D22" s="27">
        <v>2665</v>
      </c>
      <c r="E22" s="27">
        <v>2475</v>
      </c>
      <c r="F22" s="25">
        <v>2475</v>
      </c>
      <c r="G22" s="28">
        <v>7615</v>
      </c>
      <c r="I22" s="29"/>
      <c r="J22" s="29"/>
      <c r="K22" s="29"/>
      <c r="L22" s="29"/>
      <c r="M22" s="177"/>
      <c r="N22" s="29"/>
    </row>
    <row r="23" spans="1:14" ht="20.100000000000001" customHeight="1" thickBot="1">
      <c r="A23" s="24">
        <v>310</v>
      </c>
      <c r="B23" s="25">
        <v>32850</v>
      </c>
      <c r="C23" s="26">
        <v>0.12</v>
      </c>
      <c r="D23" s="27">
        <v>2759</v>
      </c>
      <c r="E23" s="27">
        <v>2562</v>
      </c>
      <c r="F23" s="25">
        <v>2563</v>
      </c>
      <c r="G23" s="28">
        <v>7884</v>
      </c>
      <c r="I23" s="29"/>
      <c r="J23" s="29"/>
      <c r="K23" s="29"/>
      <c r="L23" s="29"/>
      <c r="M23" s="177"/>
      <c r="N23" s="29"/>
    </row>
    <row r="24" spans="1:14" ht="20.100000000000001" customHeight="1" thickBot="1">
      <c r="A24" s="24">
        <v>330</v>
      </c>
      <c r="B24" s="25">
        <v>33960</v>
      </c>
      <c r="C24" s="26">
        <v>0.12</v>
      </c>
      <c r="D24" s="27">
        <v>2853</v>
      </c>
      <c r="E24" s="27">
        <v>2648</v>
      </c>
      <c r="F24" s="25">
        <v>2649</v>
      </c>
      <c r="G24" s="28">
        <v>8150</v>
      </c>
      <c r="I24" s="29"/>
      <c r="J24" s="29"/>
      <c r="K24" s="29"/>
      <c r="L24" s="29"/>
      <c r="M24" s="177"/>
      <c r="N24" s="29"/>
    </row>
    <row r="25" spans="1:14" ht="20.100000000000001" customHeight="1" thickBot="1">
      <c r="A25" s="24">
        <v>350</v>
      </c>
      <c r="B25" s="25">
        <v>35080</v>
      </c>
      <c r="C25" s="26">
        <v>0.12</v>
      </c>
      <c r="D25" s="27">
        <v>2947</v>
      </c>
      <c r="E25" s="27">
        <v>2736</v>
      </c>
      <c r="F25" s="25">
        <v>2736</v>
      </c>
      <c r="G25" s="28">
        <v>8419</v>
      </c>
      <c r="I25" s="29"/>
      <c r="J25" s="29"/>
      <c r="K25" s="29"/>
      <c r="L25" s="29"/>
      <c r="M25" s="177"/>
      <c r="N25" s="29"/>
    </row>
    <row r="26" spans="1:14" ht="20.100000000000001" customHeight="1" thickBot="1">
      <c r="A26" s="24">
        <v>370</v>
      </c>
      <c r="B26" s="25">
        <v>36190</v>
      </c>
      <c r="C26" s="26">
        <v>0.12</v>
      </c>
      <c r="D26" s="27">
        <v>3040</v>
      </c>
      <c r="E26" s="27">
        <v>2823</v>
      </c>
      <c r="F26" s="25">
        <v>2823</v>
      </c>
      <c r="G26" s="28">
        <v>8686</v>
      </c>
      <c r="I26" s="29"/>
      <c r="J26" s="29"/>
      <c r="K26" s="29"/>
      <c r="L26" s="29"/>
      <c r="M26" s="177"/>
      <c r="N26" s="29"/>
    </row>
    <row r="27" spans="1:14" ht="20.100000000000001" customHeight="1" thickBot="1">
      <c r="A27" s="24">
        <v>390</v>
      </c>
      <c r="B27" s="25">
        <v>37310</v>
      </c>
      <c r="C27" s="26">
        <v>0.12</v>
      </c>
      <c r="D27" s="27">
        <v>3134</v>
      </c>
      <c r="E27" s="27">
        <v>2910</v>
      </c>
      <c r="F27" s="25">
        <v>2910</v>
      </c>
      <c r="G27" s="28">
        <v>8954</v>
      </c>
      <c r="I27" s="29"/>
      <c r="J27" s="29"/>
      <c r="K27" s="29"/>
      <c r="L27" s="29"/>
      <c r="M27" s="177"/>
      <c r="N27" s="29"/>
    </row>
    <row r="28" spans="1:14" ht="20.100000000000001" customHeight="1" thickBot="1">
      <c r="A28" s="24">
        <v>410</v>
      </c>
      <c r="B28" s="25">
        <v>38420</v>
      </c>
      <c r="C28" s="26">
        <v>0.12</v>
      </c>
      <c r="D28" s="27">
        <v>3227</v>
      </c>
      <c r="E28" s="27">
        <v>2997</v>
      </c>
      <c r="F28" s="25">
        <v>2997</v>
      </c>
      <c r="G28" s="28">
        <v>9221</v>
      </c>
      <c r="I28" s="29"/>
      <c r="J28" s="29"/>
      <c r="K28" s="29"/>
      <c r="L28" s="29"/>
      <c r="M28" s="177"/>
      <c r="N28" s="29"/>
    </row>
    <row r="29" spans="1:14" ht="20.100000000000001" customHeight="1" thickBot="1">
      <c r="A29" s="24">
        <v>430</v>
      </c>
      <c r="B29" s="25">
        <v>39540</v>
      </c>
      <c r="C29" s="26">
        <v>0.12</v>
      </c>
      <c r="D29" s="27">
        <v>3322</v>
      </c>
      <c r="E29" s="27">
        <v>3084</v>
      </c>
      <c r="F29" s="25">
        <v>3084</v>
      </c>
      <c r="G29" s="28">
        <v>9490</v>
      </c>
      <c r="I29" s="29"/>
      <c r="J29" s="29"/>
      <c r="K29" s="29"/>
      <c r="L29" s="29"/>
      <c r="M29" s="177"/>
      <c r="N29" s="29"/>
    </row>
    <row r="30" spans="1:14" ht="20.100000000000001" customHeight="1" thickBot="1">
      <c r="A30" s="24">
        <v>450</v>
      </c>
      <c r="B30" s="25">
        <v>40650</v>
      </c>
      <c r="C30" s="26">
        <v>0.12</v>
      </c>
      <c r="D30" s="27">
        <v>3415</v>
      </c>
      <c r="E30" s="27">
        <v>3170</v>
      </c>
      <c r="F30" s="25">
        <v>3171</v>
      </c>
      <c r="G30" s="28">
        <v>9756</v>
      </c>
      <c r="I30" s="29"/>
      <c r="J30" s="29"/>
      <c r="K30" s="29"/>
      <c r="L30" s="29"/>
      <c r="M30" s="177"/>
      <c r="N30" s="29"/>
    </row>
    <row r="31" spans="1:14" ht="20.100000000000001" customHeight="1" thickBot="1">
      <c r="A31" s="24">
        <v>475</v>
      </c>
      <c r="B31" s="25">
        <v>43620</v>
      </c>
      <c r="C31" s="26">
        <v>0.12</v>
      </c>
      <c r="D31" s="27">
        <v>3664</v>
      </c>
      <c r="E31" s="27">
        <v>3402</v>
      </c>
      <c r="F31" s="25">
        <v>3403</v>
      </c>
      <c r="G31" s="28">
        <v>10469</v>
      </c>
      <c r="I31" s="29"/>
      <c r="J31" s="29"/>
      <c r="K31" s="29"/>
      <c r="L31" s="29"/>
      <c r="M31" s="177"/>
      <c r="N31" s="29"/>
    </row>
    <row r="32" spans="1:14" ht="20.100000000000001" customHeight="1" thickBot="1">
      <c r="A32" s="24">
        <v>500</v>
      </c>
      <c r="B32" s="25">
        <v>45110</v>
      </c>
      <c r="C32" s="26">
        <v>0.12</v>
      </c>
      <c r="D32" s="27">
        <v>3789</v>
      </c>
      <c r="E32" s="27">
        <v>3518</v>
      </c>
      <c r="F32" s="25">
        <v>3519</v>
      </c>
      <c r="G32" s="28">
        <v>10826</v>
      </c>
      <c r="I32" s="29"/>
      <c r="J32" s="29"/>
      <c r="K32" s="29"/>
      <c r="L32" s="29"/>
      <c r="M32" s="177"/>
      <c r="N32" s="29"/>
    </row>
    <row r="33" spans="1:14" ht="20.100000000000001" customHeight="1" thickBot="1">
      <c r="A33" s="24">
        <v>525</v>
      </c>
      <c r="B33" s="25">
        <v>46590</v>
      </c>
      <c r="C33" s="26">
        <v>0.12</v>
      </c>
      <c r="D33" s="27">
        <v>3914</v>
      </c>
      <c r="E33" s="27">
        <v>3634</v>
      </c>
      <c r="F33" s="25">
        <v>3634</v>
      </c>
      <c r="G33" s="28">
        <v>11182</v>
      </c>
      <c r="I33" s="29"/>
      <c r="J33" s="29"/>
      <c r="K33" s="29"/>
      <c r="L33" s="29"/>
      <c r="M33" s="177"/>
      <c r="N33" s="29"/>
    </row>
    <row r="34" spans="1:14" ht="20.100000000000001" customHeight="1" thickBot="1">
      <c r="A34" s="24">
        <v>550</v>
      </c>
      <c r="B34" s="25">
        <v>48080</v>
      </c>
      <c r="C34" s="26">
        <v>0.12</v>
      </c>
      <c r="D34" s="27">
        <v>4039</v>
      </c>
      <c r="E34" s="27">
        <v>3750</v>
      </c>
      <c r="F34" s="25">
        <v>3750</v>
      </c>
      <c r="G34" s="28">
        <v>11539</v>
      </c>
      <c r="I34" s="29"/>
      <c r="J34" s="29"/>
      <c r="K34" s="29"/>
      <c r="L34" s="29"/>
      <c r="M34" s="177"/>
      <c r="N34" s="29"/>
    </row>
    <row r="35" spans="1:14" ht="20.100000000000001" customHeight="1" thickBot="1">
      <c r="A35" s="24">
        <v>575</v>
      </c>
      <c r="B35" s="30">
        <v>49570</v>
      </c>
      <c r="C35" s="26">
        <v>0.12</v>
      </c>
      <c r="D35" s="27">
        <v>4164</v>
      </c>
      <c r="E35" s="27">
        <v>3866</v>
      </c>
      <c r="F35" s="25">
        <v>3867</v>
      </c>
      <c r="G35" s="28">
        <v>11897</v>
      </c>
      <c r="I35" s="29"/>
      <c r="J35" s="29"/>
      <c r="K35" s="29"/>
      <c r="L35" s="29"/>
      <c r="M35" s="177"/>
      <c r="N35" s="29"/>
    </row>
    <row r="36" spans="1:14" ht="20.100000000000001" customHeight="1" thickBot="1">
      <c r="A36" s="24">
        <v>600</v>
      </c>
      <c r="B36" s="25">
        <v>51050</v>
      </c>
      <c r="C36" s="26">
        <v>0.12</v>
      </c>
      <c r="D36" s="27">
        <v>4288</v>
      </c>
      <c r="E36" s="27">
        <v>3982</v>
      </c>
      <c r="F36" s="25">
        <v>3982</v>
      </c>
      <c r="G36" s="28">
        <v>12252</v>
      </c>
      <c r="I36" s="29"/>
      <c r="J36" s="29"/>
      <c r="K36" s="29"/>
      <c r="L36" s="29"/>
      <c r="M36" s="177"/>
      <c r="N36" s="29"/>
    </row>
    <row r="37" spans="1:14" ht="20.100000000000001" customHeight="1" thickBot="1">
      <c r="A37" s="24">
        <v>625</v>
      </c>
      <c r="B37" s="25">
        <v>52540</v>
      </c>
      <c r="C37" s="26">
        <v>0.12</v>
      </c>
      <c r="D37" s="27">
        <v>4414</v>
      </c>
      <c r="E37" s="27">
        <v>4098</v>
      </c>
      <c r="F37" s="25">
        <v>4098</v>
      </c>
      <c r="G37" s="28">
        <v>12610</v>
      </c>
      <c r="I37" s="29"/>
      <c r="J37" s="29"/>
      <c r="K37" s="29"/>
      <c r="L37" s="29"/>
      <c r="M37" s="177"/>
      <c r="N37" s="29"/>
    </row>
    <row r="38" spans="1:14" ht="20.100000000000001" customHeight="1" thickBot="1">
      <c r="A38" s="24">
        <v>650</v>
      </c>
      <c r="B38" s="25">
        <v>54020</v>
      </c>
      <c r="C38" s="26">
        <v>0.12</v>
      </c>
      <c r="D38" s="27">
        <v>4538</v>
      </c>
      <c r="E38" s="27">
        <v>4213</v>
      </c>
      <c r="F38" s="25">
        <v>4214</v>
      </c>
      <c r="G38" s="28">
        <v>12965</v>
      </c>
      <c r="I38" s="29"/>
      <c r="J38" s="29"/>
      <c r="K38" s="29"/>
      <c r="L38" s="29"/>
      <c r="M38" s="177"/>
      <c r="N38" s="29"/>
    </row>
    <row r="39" spans="1:14" ht="20.100000000000001" customHeight="1" thickBot="1">
      <c r="A39" s="24">
        <v>680</v>
      </c>
      <c r="B39" s="25">
        <v>55510</v>
      </c>
      <c r="C39" s="26">
        <v>0.12</v>
      </c>
      <c r="D39" s="27">
        <v>4663</v>
      </c>
      <c r="E39" s="27">
        <v>4329</v>
      </c>
      <c r="F39" s="25">
        <v>4330</v>
      </c>
      <c r="G39" s="28">
        <v>13322</v>
      </c>
      <c r="I39" s="29"/>
      <c r="J39" s="29"/>
      <c r="K39" s="29"/>
      <c r="L39" s="29"/>
      <c r="M39" s="177"/>
      <c r="N39" s="29"/>
    </row>
    <row r="40" spans="1:14" ht="20.100000000000001" customHeight="1" thickBot="1">
      <c r="A40" s="24">
        <v>710</v>
      </c>
      <c r="B40" s="25">
        <v>57740</v>
      </c>
      <c r="C40" s="26">
        <v>0.12</v>
      </c>
      <c r="D40" s="27">
        <v>4850</v>
      </c>
      <c r="E40" s="27">
        <v>4504</v>
      </c>
      <c r="F40" s="25">
        <v>4504</v>
      </c>
      <c r="G40" s="28">
        <v>13858</v>
      </c>
      <c r="I40" s="29"/>
      <c r="J40" s="29"/>
      <c r="K40" s="29"/>
      <c r="L40" s="29"/>
      <c r="M40" s="177"/>
      <c r="N40" s="29"/>
    </row>
    <row r="41" spans="1:14" ht="20.100000000000001" customHeight="1" thickBot="1">
      <c r="A41" s="24">
        <v>740</v>
      </c>
      <c r="B41" s="25">
        <v>58480</v>
      </c>
      <c r="C41" s="26">
        <v>0.12</v>
      </c>
      <c r="D41" s="27">
        <v>4912</v>
      </c>
      <c r="E41" s="27">
        <v>4561</v>
      </c>
      <c r="F41" s="25">
        <v>4562</v>
      </c>
      <c r="G41" s="28">
        <v>14035</v>
      </c>
      <c r="I41" s="29"/>
      <c r="J41" s="29"/>
      <c r="K41" s="29"/>
      <c r="L41" s="29"/>
      <c r="M41" s="177"/>
      <c r="N41" s="29"/>
    </row>
    <row r="42" spans="1:14" ht="20.100000000000001" customHeight="1" thickBot="1">
      <c r="A42" s="31">
        <v>770</v>
      </c>
      <c r="B42" s="32">
        <v>61660</v>
      </c>
      <c r="C42" s="33">
        <v>0.12</v>
      </c>
      <c r="D42" s="27">
        <v>5179</v>
      </c>
      <c r="E42" s="27">
        <v>4809</v>
      </c>
      <c r="F42" s="25">
        <v>4810</v>
      </c>
      <c r="G42" s="28">
        <v>14798</v>
      </c>
      <c r="I42" s="29"/>
      <c r="J42" s="29"/>
      <c r="K42" s="29"/>
      <c r="L42" s="29"/>
      <c r="M42" s="177"/>
      <c r="N42" s="29"/>
    </row>
    <row r="43" spans="1:14" ht="20.100000000000001" customHeight="1">
      <c r="A43" s="174" t="s">
        <v>67</v>
      </c>
      <c r="B43" s="174"/>
      <c r="C43" s="174"/>
      <c r="D43" s="174"/>
      <c r="E43" s="174"/>
      <c r="F43" s="174"/>
      <c r="G43" s="174"/>
    </row>
    <row r="44" spans="1:14" ht="20.100000000000001" customHeight="1">
      <c r="A44" s="35" t="s">
        <v>113</v>
      </c>
      <c r="B44" s="35"/>
      <c r="C44" s="35"/>
      <c r="D44" s="35"/>
      <c r="E44" s="35"/>
      <c r="F44" s="35"/>
      <c r="G44" s="35"/>
    </row>
    <row r="45" spans="1:14" ht="20.100000000000001" customHeight="1">
      <c r="A45" s="34" t="s">
        <v>68</v>
      </c>
    </row>
    <row r="46" spans="1:14" ht="20.100000000000001" customHeight="1">
      <c r="A46" s="34" t="s">
        <v>114</v>
      </c>
    </row>
    <row r="47" spans="1:14" ht="20.100000000000001" customHeight="1">
      <c r="A47" s="116" t="s">
        <v>93</v>
      </c>
      <c r="B47" s="117"/>
      <c r="C47" s="117"/>
      <c r="D47" s="117"/>
      <c r="E47" s="117"/>
      <c r="F47" s="117"/>
      <c r="G47" s="117"/>
    </row>
    <row r="48" spans="1:14" ht="20.100000000000001" customHeight="1">
      <c r="A48" s="176" t="s">
        <v>95</v>
      </c>
      <c r="B48" s="176"/>
      <c r="C48" s="176"/>
      <c r="D48" s="176"/>
      <c r="E48" s="176"/>
      <c r="F48" s="176"/>
      <c r="G48" s="176"/>
    </row>
    <row r="49" spans="1:7" ht="20.100000000000001" customHeight="1">
      <c r="A49" s="176" t="s">
        <v>115</v>
      </c>
      <c r="B49" s="176"/>
      <c r="C49" s="176"/>
      <c r="D49" s="176"/>
      <c r="E49" s="176"/>
      <c r="F49" s="176"/>
      <c r="G49" s="176"/>
    </row>
    <row r="50" spans="1:7" ht="20.100000000000001" customHeight="1">
      <c r="A50" s="176" t="s">
        <v>116</v>
      </c>
      <c r="B50" s="176"/>
      <c r="C50" s="176"/>
      <c r="D50" s="176"/>
      <c r="E50" s="176"/>
      <c r="F50" s="176"/>
      <c r="G50" s="176"/>
    </row>
    <row r="51" spans="1:7" ht="20.100000000000001" customHeight="1">
      <c r="A51" s="118"/>
      <c r="B51" s="118"/>
      <c r="C51" s="118"/>
      <c r="D51" s="118"/>
      <c r="E51" s="118"/>
      <c r="F51" s="118"/>
      <c r="G51" s="118"/>
    </row>
  </sheetData>
  <sheetProtection password="DDF9" sheet="1" objects="1" scenarios="1"/>
  <sortState ref="I4:N42">
    <sortCondition ref="I4:I42"/>
  </sortState>
  <mergeCells count="5">
    <mergeCell ref="A43:G43"/>
    <mergeCell ref="A1:G1"/>
    <mergeCell ref="A48:G48"/>
    <mergeCell ref="A49:G49"/>
    <mergeCell ref="A50:G50"/>
  </mergeCells>
  <phoneticPr fontId="2" type="noConversion"/>
  <printOptions horizontalCentered="1"/>
  <pageMargins left="0.74803149606299213" right="0.74803149606299213" top="0.98425196850393704" bottom="0.39370078740157483" header="0.51181102362204722" footer="0.51181102362204722"/>
  <pageSetup paperSize="9" orientation="portrait" horizontalDpi="300" r:id="rId1"/>
  <headerFooter alignWithMargins="0">
    <oddHeader xml:space="preserve">&amp;R&amp;"Times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8</vt:i4>
      </vt:variant>
    </vt:vector>
  </HeadingPairs>
  <TitlesOfParts>
    <vt:vector size="12" baseType="lpstr">
      <vt:lpstr>保額保費計算</vt:lpstr>
      <vt:lpstr>公保保額分級分攤表</vt:lpstr>
      <vt:lpstr>健保保額分級分攤表</vt:lpstr>
      <vt:lpstr>私校退儲基金提撥表</vt:lpstr>
      <vt:lpstr>公保自付</vt:lpstr>
      <vt:lpstr>公保保額</vt:lpstr>
      <vt:lpstr>公保校付</vt:lpstr>
      <vt:lpstr>自提金額</vt:lpstr>
      <vt:lpstr>校提金額</vt:lpstr>
      <vt:lpstr>健保自付</vt:lpstr>
      <vt:lpstr>健保保額</vt:lpstr>
      <vt:lpstr>健保校付</vt:lpstr>
    </vt:vector>
  </TitlesOfParts>
  <Company>person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聲弘 初</cp:lastModifiedBy>
  <cp:lastPrinted>2015-11-04T01:30:25Z</cp:lastPrinted>
  <dcterms:created xsi:type="dcterms:W3CDTF">2003-01-06T02:19:21Z</dcterms:created>
  <dcterms:modified xsi:type="dcterms:W3CDTF">2024-01-13T09:11:42Z</dcterms:modified>
</cp:coreProperties>
</file>